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7740" activeTab="0"/>
  </bookViews>
  <sheets>
    <sheet name="Collectif 78 oncologues AVASTIN" sheetId="1" r:id="rId1"/>
    <sheet name="Feuil2" sheetId="2" r:id="rId2"/>
    <sheet name="Feuil3" sheetId="3" r:id="rId3"/>
  </sheets>
  <definedNames/>
  <calcPr fullCalcOnLoad="1"/>
</workbook>
</file>

<file path=xl/comments1.xml><?xml version="1.0" encoding="utf-8"?>
<comments xmlns="http://schemas.openxmlformats.org/spreadsheetml/2006/main">
  <authors>
    <author>PESTY Fran?ois</author>
  </authors>
  <commentList>
    <comment ref="D1" authorId="0">
      <text>
        <r>
          <rPr>
            <b/>
            <sz val="9"/>
            <rFont val="Tahoma"/>
            <family val="0"/>
          </rPr>
          <t>Les montants des conventions passées ne sont pas précisés. Honte au législateur !</t>
        </r>
        <r>
          <rPr>
            <sz val="9"/>
            <rFont val="Tahoma"/>
            <family val="0"/>
          </rPr>
          <t xml:space="preserve">
</t>
        </r>
      </text>
    </comment>
    <comment ref="G35" authorId="0">
      <text>
        <r>
          <rPr>
            <sz val="9"/>
            <rFont val="Tahoma"/>
            <family val="0"/>
          </rPr>
          <t xml:space="preserve">Nutricia, Lilly, BMS, Sanofi, Pfizer, GSK, AstraZeneca, Janssen Cilag
</t>
        </r>
      </text>
    </comment>
    <comment ref="F35" authorId="0">
      <text>
        <r>
          <rPr>
            <sz val="9"/>
            <rFont val="Tahoma"/>
            <family val="0"/>
          </rPr>
          <t xml:space="preserve">Nutricia, 
</t>
        </r>
      </text>
    </comment>
    <comment ref="E35" authorId="0">
      <text>
        <r>
          <rPr>
            <sz val="9"/>
            <rFont val="Tahoma"/>
            <family val="0"/>
          </rPr>
          <t xml:space="preserve">Nutricia,
</t>
        </r>
      </text>
    </comment>
    <comment ref="G36" authorId="0">
      <text>
        <r>
          <rPr>
            <sz val="9"/>
            <rFont val="Tahoma"/>
            <family val="2"/>
          </rPr>
          <t>Novartis, Prostrakan, Janssen Cilag,</t>
        </r>
        <r>
          <rPr>
            <sz val="9"/>
            <rFont val="Tahoma"/>
            <family val="0"/>
          </rPr>
          <t xml:space="preserve">
</t>
        </r>
      </text>
    </comment>
    <comment ref="E36" authorId="0">
      <text>
        <r>
          <rPr>
            <sz val="9"/>
            <rFont val="Tahoma"/>
            <family val="0"/>
          </rPr>
          <t xml:space="preserve">Novartis,
</t>
        </r>
      </text>
    </comment>
    <comment ref="G37" authorId="0">
      <text>
        <r>
          <rPr>
            <sz val="9"/>
            <rFont val="Tahoma"/>
            <family val="0"/>
          </rPr>
          <t xml:space="preserve">Janssen Cilag, Pfizer, Novartis, Sanofi, </t>
        </r>
        <r>
          <rPr>
            <b/>
            <sz val="9"/>
            <color indexed="10"/>
            <rFont val="Tahoma"/>
            <family val="2"/>
          </rPr>
          <t>Roche</t>
        </r>
        <r>
          <rPr>
            <sz val="9"/>
            <rFont val="Tahoma"/>
            <family val="0"/>
          </rPr>
          <t xml:space="preserve">, Affinites Sante (montant ?), Mundipharma, GSK, Lilly
</t>
        </r>
      </text>
    </comment>
    <comment ref="E37" authorId="0">
      <text>
        <r>
          <rPr>
            <sz val="9"/>
            <rFont val="Tahoma"/>
            <family val="0"/>
          </rPr>
          <t xml:space="preserve">Sanofi
</t>
        </r>
      </text>
    </comment>
    <comment ref="G38" authorId="0">
      <text>
        <r>
          <rPr>
            <sz val="9"/>
            <rFont val="Tahoma"/>
            <family val="0"/>
          </rPr>
          <t xml:space="preserve">Janssen Cilag, Takéda, Novartis, Sanofi, Pfizer
</t>
        </r>
      </text>
    </comment>
    <comment ref="E38" authorId="0">
      <text>
        <r>
          <rPr>
            <sz val="9"/>
            <rFont val="Tahoma"/>
            <family val="0"/>
          </rPr>
          <t xml:space="preserve">Novartis, Janssen Cilag, Sanofi
</t>
        </r>
      </text>
    </comment>
    <comment ref="H38" authorId="0">
      <text>
        <r>
          <rPr>
            <b/>
            <sz val="9"/>
            <rFont val="Tahoma"/>
            <family val="0"/>
          </rPr>
          <t>Le montant des conventions n'est pas rendu public !</t>
        </r>
        <r>
          <rPr>
            <sz val="9"/>
            <rFont val="Tahoma"/>
            <family val="0"/>
          </rPr>
          <t xml:space="preserve">
</t>
        </r>
      </text>
    </comment>
    <comment ref="G39" authorId="0">
      <text>
        <r>
          <rPr>
            <sz val="9"/>
            <rFont val="Tahoma"/>
            <family val="0"/>
          </rPr>
          <t xml:space="preserve">Sanofi, Janssen, GSK, Celgène, Novartis,  
Prostrakan, AstraZeneca, Pfizer
</t>
        </r>
      </text>
    </comment>
    <comment ref="E39" authorId="0">
      <text>
        <r>
          <rPr>
            <sz val="9"/>
            <rFont val="Tahoma"/>
            <family val="0"/>
          </rPr>
          <t xml:space="preserve">EisaÎ, Sanofi
</t>
        </r>
      </text>
    </comment>
    <comment ref="G40" authorId="0">
      <text>
        <r>
          <rPr>
            <sz val="9"/>
            <rFont val="Tahoma"/>
            <family val="0"/>
          </rPr>
          <t xml:space="preserve">Janssen, Lilly, Pfizer, Takéda, Novartis
</t>
        </r>
      </text>
    </comment>
    <comment ref="E40" authorId="0">
      <text>
        <r>
          <rPr>
            <sz val="9"/>
            <rFont val="Tahoma"/>
            <family val="0"/>
          </rPr>
          <t xml:space="preserve">Janssen, </t>
        </r>
        <r>
          <rPr>
            <b/>
            <sz val="9"/>
            <color indexed="10"/>
            <rFont val="Tahoma"/>
            <family val="2"/>
          </rPr>
          <t>Roche</t>
        </r>
        <r>
          <rPr>
            <sz val="9"/>
            <rFont val="Tahoma"/>
            <family val="0"/>
          </rPr>
          <t xml:space="preserve">, 
</t>
        </r>
      </text>
    </comment>
    <comment ref="G41" authorId="0">
      <text>
        <r>
          <rPr>
            <sz val="9"/>
            <rFont val="Tahoma"/>
            <family val="0"/>
          </rPr>
          <t xml:space="preserve">GSK, Pfizer, Celgène, Sandoz (=Novartis), Takéda, Janssen Cilag, Sanofi, 
</t>
        </r>
      </text>
    </comment>
    <comment ref="E41" authorId="0">
      <text>
        <r>
          <rPr>
            <sz val="9"/>
            <rFont val="Tahoma"/>
            <family val="0"/>
          </rPr>
          <t xml:space="preserve">Novartis, 
</t>
        </r>
      </text>
    </comment>
    <comment ref="G42" authorId="0">
      <text>
        <r>
          <rPr>
            <sz val="9"/>
            <rFont val="Tahoma"/>
            <family val="0"/>
          </rPr>
          <t xml:space="preserve">Janssen Cilag, Sanofi, Takéda, Novartis, Pfizer, Meda, GSK
</t>
        </r>
      </text>
    </comment>
    <comment ref="E42" authorId="0">
      <text>
        <r>
          <rPr>
            <sz val="9"/>
            <rFont val="Tahoma"/>
            <family val="0"/>
          </rPr>
          <t xml:space="preserve">Janssen Cilag, Eisaï, Novartis, Pfizer, Prostrakan
</t>
        </r>
      </text>
    </comment>
    <comment ref="G2" authorId="0">
      <text>
        <r>
          <rPr>
            <sz val="9"/>
            <rFont val="Tahoma"/>
            <family val="0"/>
          </rPr>
          <t xml:space="preserve">Sanofi, Janssen Cilag, Pfizer, Takéda, Novartis, Sigvaris,
</t>
        </r>
      </text>
    </comment>
    <comment ref="E2" authorId="0">
      <text>
        <r>
          <rPr>
            <sz val="9"/>
            <rFont val="Tahoma"/>
            <family val="0"/>
          </rPr>
          <t xml:space="preserve">Janssen Cilag,
</t>
        </r>
      </text>
    </comment>
    <comment ref="G43" authorId="0">
      <text>
        <r>
          <rPr>
            <sz val="9"/>
            <rFont val="Tahoma"/>
            <family val="0"/>
          </rPr>
          <t xml:space="preserve">Chugaï France, Pfizer, Bristol-Myers Squibb, Janssen Cilag, 
</t>
        </r>
      </text>
    </comment>
    <comment ref="E43" authorId="0">
      <text>
        <r>
          <rPr>
            <sz val="9"/>
            <rFont val="Tahoma"/>
            <family val="0"/>
          </rPr>
          <t xml:space="preserve">Chugaï France, Janssen Cilag, 
</t>
        </r>
      </text>
    </comment>
    <comment ref="G44" authorId="0">
      <text>
        <r>
          <rPr>
            <sz val="9"/>
            <rFont val="Tahoma"/>
            <family val="0"/>
          </rPr>
          <t xml:space="preserve">Sanofi
</t>
        </r>
      </text>
    </comment>
    <comment ref="G45" authorId="0">
      <text>
        <r>
          <rPr>
            <sz val="9"/>
            <rFont val="Tahoma"/>
            <family val="0"/>
          </rPr>
          <t xml:space="preserve">Janssen Cilag, Lilly, Pfizer, Takéda, Novartis
</t>
        </r>
      </text>
    </comment>
    <comment ref="E45" authorId="0">
      <text>
        <r>
          <rPr>
            <sz val="9"/>
            <rFont val="Tahoma"/>
            <family val="0"/>
          </rPr>
          <t xml:space="preserve">Janssen Cilag
</t>
        </r>
      </text>
    </comment>
    <comment ref="G46" authorId="0">
      <text>
        <r>
          <rPr>
            <sz val="9"/>
            <rFont val="Tahoma"/>
            <family val="0"/>
          </rPr>
          <t>Celgène, BMS, Novartis, GSK, Janssen Cilag, Chugaï, Astellas</t>
        </r>
      </text>
    </comment>
    <comment ref="E47" authorId="0">
      <text>
        <r>
          <rPr>
            <b/>
            <sz val="9"/>
            <color indexed="10"/>
            <rFont val="Tahoma"/>
            <family val="2"/>
          </rPr>
          <t>Roche</t>
        </r>
        <r>
          <rPr>
            <sz val="9"/>
            <rFont val="Tahoma"/>
            <family val="0"/>
          </rPr>
          <t xml:space="preserve">, Novartis,
</t>
        </r>
      </text>
    </comment>
    <comment ref="G47" authorId="0">
      <text>
        <r>
          <rPr>
            <sz val="9"/>
            <rFont val="Tahoma"/>
            <family val="0"/>
          </rPr>
          <t xml:space="preserve">Chugaï, </t>
        </r>
        <r>
          <rPr>
            <b/>
            <sz val="9"/>
            <color indexed="10"/>
            <rFont val="Tahoma"/>
            <family val="2"/>
          </rPr>
          <t>Roche</t>
        </r>
        <r>
          <rPr>
            <sz val="9"/>
            <rFont val="Tahoma"/>
            <family val="0"/>
          </rPr>
          <t xml:space="preserve">, Pfizer, Mundipharma
</t>
        </r>
      </text>
    </comment>
    <comment ref="G48" authorId="0">
      <text>
        <r>
          <rPr>
            <sz val="9"/>
            <rFont val="Tahoma"/>
            <family val="0"/>
          </rPr>
          <t xml:space="preserve">Pfizer
</t>
        </r>
      </text>
    </comment>
    <comment ref="H48" authorId="0">
      <text>
        <r>
          <rPr>
            <b/>
            <sz val="9"/>
            <rFont val="Tahoma"/>
            <family val="0"/>
          </rPr>
          <t>Les montants des conventions ne sont pas déclarés</t>
        </r>
        <r>
          <rPr>
            <sz val="9"/>
            <rFont val="Tahoma"/>
            <family val="0"/>
          </rPr>
          <t xml:space="preserve">
</t>
        </r>
      </text>
    </comment>
    <comment ref="G49" authorId="0">
      <text>
        <r>
          <rPr>
            <sz val="9"/>
            <rFont val="Tahoma"/>
            <family val="0"/>
          </rPr>
          <t xml:space="preserve">Jassen Cilag, Marie Amelie Lenoir Consulting Victa Conseil
</t>
        </r>
      </text>
    </comment>
    <comment ref="H49" authorId="0">
      <text>
        <r>
          <rPr>
            <b/>
            <sz val="9"/>
            <rFont val="Tahoma"/>
            <family val="0"/>
          </rPr>
          <t>Les montants des conventions ne sont pas déclarés</t>
        </r>
        <r>
          <rPr>
            <sz val="9"/>
            <rFont val="Tahoma"/>
            <family val="0"/>
          </rPr>
          <t xml:space="preserve">
</t>
        </r>
      </text>
    </comment>
    <comment ref="G50" authorId="0">
      <text>
        <r>
          <rPr>
            <sz val="9"/>
            <rFont val="Tahoma"/>
            <family val="2"/>
          </rPr>
          <t xml:space="preserve">Novartis, Pfizer, Janssen Cilag, Lilly, </t>
        </r>
        <r>
          <rPr>
            <b/>
            <sz val="9"/>
            <color indexed="10"/>
            <rFont val="Tahoma"/>
            <family val="2"/>
          </rPr>
          <t>Roche</t>
        </r>
        <r>
          <rPr>
            <b/>
            <sz val="9"/>
            <rFont val="Tahoma"/>
            <family val="0"/>
          </rPr>
          <t xml:space="preserve">, </t>
        </r>
        <r>
          <rPr>
            <sz val="9"/>
            <rFont val="Tahoma"/>
            <family val="0"/>
          </rPr>
          <t xml:space="preserve">
</t>
        </r>
      </text>
    </comment>
    <comment ref="E50" authorId="0">
      <text>
        <r>
          <rPr>
            <sz val="9"/>
            <rFont val="Tahoma"/>
            <family val="2"/>
          </rPr>
          <t xml:space="preserve">Janssen Cilag, Novartis, Sanofi, </t>
        </r>
        <r>
          <rPr>
            <b/>
            <sz val="9"/>
            <color indexed="10"/>
            <rFont val="Tahoma"/>
            <family val="2"/>
          </rPr>
          <t>Roche</t>
        </r>
        <r>
          <rPr>
            <sz val="9"/>
            <rFont val="Tahoma"/>
            <family val="2"/>
          </rPr>
          <t xml:space="preserve">, </t>
        </r>
        <r>
          <rPr>
            <sz val="9"/>
            <rFont val="Tahoma"/>
            <family val="0"/>
          </rPr>
          <t xml:space="preserve">
</t>
        </r>
      </text>
    </comment>
    <comment ref="G51" authorId="0">
      <text>
        <r>
          <rPr>
            <sz val="9"/>
            <rFont val="Tahoma"/>
            <family val="0"/>
          </rPr>
          <t>Takéda, Sanofi, Lilly, Janssen cilag, Prodarev, Pfizer, Novartis</t>
        </r>
      </text>
    </comment>
    <comment ref="E51" authorId="0">
      <text>
        <r>
          <rPr>
            <sz val="9"/>
            <rFont val="Tahoma"/>
            <family val="0"/>
          </rPr>
          <t xml:space="preserve">Janssen cilag, Keocyt,
</t>
        </r>
      </text>
    </comment>
    <comment ref="E52" authorId="0">
      <text>
        <r>
          <rPr>
            <sz val="9"/>
            <rFont val="Tahoma"/>
            <family val="0"/>
          </rPr>
          <t xml:space="preserve">Novartis, 
</t>
        </r>
      </text>
    </comment>
    <comment ref="G52" authorId="0">
      <text>
        <r>
          <rPr>
            <sz val="9"/>
            <rFont val="Tahoma"/>
            <family val="0"/>
          </rPr>
          <t xml:space="preserve">Novartis, Mundipharma, Chugaï, Effik
</t>
        </r>
      </text>
    </comment>
    <comment ref="G53" authorId="0">
      <text>
        <r>
          <rPr>
            <sz val="9"/>
            <rFont val="Tahoma"/>
            <family val="0"/>
          </rPr>
          <t xml:space="preserve">Takéda, Mundipharma, Pfizer, Novartis, GSK, Janssen cilag
</t>
        </r>
      </text>
    </comment>
    <comment ref="E53" authorId="0">
      <text>
        <r>
          <rPr>
            <sz val="9"/>
            <rFont val="Tahoma"/>
            <family val="0"/>
          </rPr>
          <t xml:space="preserve">Janssen Cilag
</t>
        </r>
      </text>
    </comment>
    <comment ref="G54" authorId="0">
      <text>
        <r>
          <rPr>
            <sz val="9"/>
            <rFont val="Tahoma"/>
            <family val="0"/>
          </rPr>
          <t xml:space="preserve">Pfizer, </t>
        </r>
        <r>
          <rPr>
            <b/>
            <sz val="9"/>
            <color indexed="10"/>
            <rFont val="Tahoma"/>
            <family val="2"/>
          </rPr>
          <t>Roche</t>
        </r>
        <r>
          <rPr>
            <sz val="9"/>
            <rFont val="Tahoma"/>
            <family val="0"/>
          </rPr>
          <t xml:space="preserve">, Novartis, Celgène, Takéda, 
</t>
        </r>
      </text>
    </comment>
    <comment ref="E54" authorId="0">
      <text>
        <r>
          <rPr>
            <b/>
            <sz val="9"/>
            <color indexed="10"/>
            <rFont val="Tahoma"/>
            <family val="2"/>
          </rPr>
          <t>Roche</t>
        </r>
        <r>
          <rPr>
            <sz val="9"/>
            <rFont val="Tahoma"/>
            <family val="2"/>
          </rPr>
          <t xml:space="preserve">, Novartis, Janssen Cilag, </t>
        </r>
        <r>
          <rPr>
            <sz val="9"/>
            <rFont val="Tahoma"/>
            <family val="0"/>
          </rPr>
          <t xml:space="preserve">
</t>
        </r>
      </text>
    </comment>
    <comment ref="G55" authorId="0">
      <text>
        <r>
          <rPr>
            <b/>
            <sz val="9"/>
            <color indexed="10"/>
            <rFont val="Tahoma"/>
            <family val="2"/>
          </rPr>
          <t>Roche</t>
        </r>
        <r>
          <rPr>
            <sz val="9"/>
            <rFont val="Tahoma"/>
            <family val="2"/>
          </rPr>
          <t>, Janssen Cilag</t>
        </r>
        <r>
          <rPr>
            <sz val="9"/>
            <rFont val="Tahoma"/>
            <family val="0"/>
          </rPr>
          <t xml:space="preserve">
</t>
        </r>
      </text>
    </comment>
    <comment ref="E55" authorId="0">
      <text>
        <r>
          <rPr>
            <b/>
            <sz val="9"/>
            <color indexed="10"/>
            <rFont val="Tahoma"/>
            <family val="2"/>
          </rPr>
          <t>Roche</t>
        </r>
        <r>
          <rPr>
            <sz val="9"/>
            <rFont val="Tahoma"/>
            <family val="0"/>
          </rPr>
          <t xml:space="preserve">, Janssen Cilag, 
</t>
        </r>
      </text>
    </comment>
    <comment ref="G57" authorId="0">
      <text>
        <r>
          <rPr>
            <sz val="9"/>
            <rFont val="Tahoma"/>
            <family val="2"/>
          </rPr>
          <t>Shire, Pfizer, Janssen Cilag, Celgène, Lilly, Bristol-Myers Squibb, Novartis, Astellas,</t>
        </r>
        <r>
          <rPr>
            <sz val="9"/>
            <rFont val="Tahoma"/>
            <family val="0"/>
          </rPr>
          <t xml:space="preserve">
</t>
        </r>
      </text>
    </comment>
    <comment ref="H57" authorId="0">
      <text>
        <r>
          <rPr>
            <b/>
            <sz val="9"/>
            <color indexed="10"/>
            <rFont val="Tahoma"/>
            <family val="2"/>
          </rPr>
          <t>Les 4 contrats de recherche avec ROCHE ne sont pas valorisés...</t>
        </r>
        <r>
          <rPr>
            <sz val="9"/>
            <rFont val="Tahoma"/>
            <family val="0"/>
          </rPr>
          <t xml:space="preserve">
</t>
        </r>
      </text>
    </comment>
    <comment ref="G58" authorId="0">
      <text>
        <r>
          <rPr>
            <sz val="9"/>
            <rFont val="Tahoma"/>
            <family val="0"/>
          </rPr>
          <t xml:space="preserve">Celgène, Janssen Cilag,
Sanofi, </t>
        </r>
      </text>
    </comment>
    <comment ref="E58" authorId="0">
      <text>
        <r>
          <rPr>
            <sz val="9"/>
            <rFont val="Tahoma"/>
            <family val="0"/>
          </rPr>
          <t xml:space="preserve">Celgène, Vivacy
</t>
        </r>
      </text>
    </comment>
    <comment ref="E59" authorId="0">
      <text>
        <r>
          <rPr>
            <sz val="9"/>
            <rFont val="Tahoma"/>
            <family val="0"/>
          </rPr>
          <t xml:space="preserve">GENZYME, </t>
        </r>
        <r>
          <rPr>
            <b/>
            <sz val="9"/>
            <color indexed="10"/>
            <rFont val="Tahoma"/>
            <family val="2"/>
          </rPr>
          <t xml:space="preserve">ROCHE, </t>
        </r>
        <r>
          <rPr>
            <sz val="9"/>
            <rFont val="Tahoma"/>
            <family val="2"/>
          </rPr>
          <t>Intuitive Surgical</t>
        </r>
        <r>
          <rPr>
            <sz val="9"/>
            <rFont val="Tahoma"/>
            <family val="0"/>
          </rPr>
          <t xml:space="preserve">
</t>
        </r>
      </text>
    </comment>
    <comment ref="G59" authorId="0">
      <text>
        <r>
          <rPr>
            <b/>
            <sz val="9"/>
            <color indexed="10"/>
            <rFont val="Tahoma"/>
            <family val="2"/>
          </rPr>
          <t xml:space="preserve">Roche, </t>
        </r>
        <r>
          <rPr>
            <sz val="9"/>
            <color indexed="10"/>
            <rFont val="Tahoma"/>
            <family val="2"/>
          </rPr>
          <t xml:space="preserve">Novartis, Intuitive Surgical, Celgène, Janssen Cilag, 
</t>
        </r>
        <r>
          <rPr>
            <sz val="9"/>
            <rFont val="Tahoma"/>
            <family val="0"/>
          </rPr>
          <t xml:space="preserve">
</t>
        </r>
      </text>
    </comment>
    <comment ref="E60" authorId="0">
      <text>
        <r>
          <rPr>
            <b/>
            <sz val="9"/>
            <color indexed="10"/>
            <rFont val="Tahoma"/>
            <family val="2"/>
          </rPr>
          <t>Roche</t>
        </r>
        <r>
          <rPr>
            <sz val="9"/>
            <rFont val="Tahoma"/>
            <family val="0"/>
          </rPr>
          <t xml:space="preserve">, GSK,
</t>
        </r>
      </text>
    </comment>
    <comment ref="F60" authorId="0">
      <text>
        <r>
          <rPr>
            <b/>
            <sz val="9"/>
            <color indexed="10"/>
            <rFont val="Tahoma"/>
            <family val="2"/>
          </rPr>
          <t>Roche</t>
        </r>
        <r>
          <rPr>
            <sz val="9"/>
            <rFont val="Tahoma"/>
            <family val="2"/>
          </rPr>
          <t xml:space="preserve">, </t>
        </r>
        <r>
          <rPr>
            <sz val="9"/>
            <rFont val="Tahoma"/>
            <family val="0"/>
          </rPr>
          <t xml:space="preserve">
</t>
        </r>
      </text>
    </comment>
    <comment ref="G60" authorId="0">
      <text>
        <r>
          <rPr>
            <b/>
            <sz val="9"/>
            <color indexed="10"/>
            <rFont val="Tahoma"/>
            <family val="2"/>
          </rPr>
          <t>Roche</t>
        </r>
        <r>
          <rPr>
            <sz val="9"/>
            <rFont val="Tahoma"/>
            <family val="2"/>
          </rPr>
          <t xml:space="preserve">, Pfizer, Janssen Cilag, GSK,
</t>
        </r>
        <r>
          <rPr>
            <sz val="9"/>
            <rFont val="Tahoma"/>
            <family val="0"/>
          </rPr>
          <t xml:space="preserve">
</t>
        </r>
      </text>
    </comment>
    <comment ref="G61" authorId="0">
      <text>
        <r>
          <rPr>
            <sz val="9"/>
            <rFont val="Tahoma"/>
            <family val="2"/>
          </rPr>
          <t>Pfizer,</t>
        </r>
        <r>
          <rPr>
            <b/>
            <sz val="9"/>
            <rFont val="Tahoma"/>
            <family val="0"/>
          </rPr>
          <t xml:space="preserve"> </t>
        </r>
        <r>
          <rPr>
            <b/>
            <sz val="9"/>
            <color indexed="10"/>
            <rFont val="Tahoma"/>
            <family val="2"/>
          </rPr>
          <t>Roche</t>
        </r>
        <r>
          <rPr>
            <sz val="9"/>
            <rFont val="Tahoma"/>
            <family val="2"/>
          </rPr>
          <t xml:space="preserve">, </t>
        </r>
        <r>
          <rPr>
            <sz val="9"/>
            <rFont val="Tahoma"/>
            <family val="0"/>
          </rPr>
          <t xml:space="preserve">
</t>
        </r>
      </text>
    </comment>
    <comment ref="E63" authorId="0">
      <text>
        <r>
          <rPr>
            <sz val="9"/>
            <rFont val="Tahoma"/>
            <family val="0"/>
          </rPr>
          <t xml:space="preserve">Novartis, Pfizer,
</t>
        </r>
      </text>
    </comment>
    <comment ref="G63" authorId="0">
      <text>
        <r>
          <rPr>
            <sz val="9"/>
            <rFont val="Tahoma"/>
            <family val="0"/>
          </rPr>
          <t>Novartis,Takéda, Janssen Cilag, Pfizer</t>
        </r>
      </text>
    </comment>
    <comment ref="G64" authorId="0">
      <text>
        <r>
          <rPr>
            <sz val="9"/>
            <rFont val="Tahoma"/>
            <family val="2"/>
          </rPr>
          <t xml:space="preserve">GSK, </t>
        </r>
        <r>
          <rPr>
            <sz val="9"/>
            <rFont val="Tahoma"/>
            <family val="0"/>
          </rPr>
          <t xml:space="preserve">
</t>
        </r>
      </text>
    </comment>
    <comment ref="E66" authorId="0">
      <text>
        <r>
          <rPr>
            <b/>
            <sz val="9"/>
            <color indexed="10"/>
            <rFont val="Tahoma"/>
            <family val="2"/>
          </rPr>
          <t>Roche</t>
        </r>
        <r>
          <rPr>
            <b/>
            <sz val="9"/>
            <rFont val="Tahoma"/>
            <family val="0"/>
          </rPr>
          <t xml:space="preserve">, </t>
        </r>
        <r>
          <rPr>
            <sz val="9"/>
            <rFont val="Tahoma"/>
            <family val="0"/>
          </rPr>
          <t xml:space="preserve">
</t>
        </r>
      </text>
    </comment>
    <comment ref="G66" authorId="0">
      <text>
        <r>
          <rPr>
            <b/>
            <sz val="9"/>
            <color indexed="10"/>
            <rFont val="Tahoma"/>
            <family val="2"/>
          </rPr>
          <t>Roche</t>
        </r>
        <r>
          <rPr>
            <b/>
            <sz val="9"/>
            <rFont val="Tahoma"/>
            <family val="0"/>
          </rPr>
          <t xml:space="preserve">, </t>
        </r>
        <r>
          <rPr>
            <sz val="9"/>
            <rFont val="Tahoma"/>
            <family val="0"/>
          </rPr>
          <t xml:space="preserve">
</t>
        </r>
      </text>
    </comment>
    <comment ref="E67" authorId="0">
      <text>
        <r>
          <rPr>
            <sz val="9"/>
            <rFont val="Tahoma"/>
            <family val="2"/>
          </rPr>
          <t>GSK</t>
        </r>
        <r>
          <rPr>
            <sz val="9"/>
            <rFont val="Tahoma"/>
            <family val="0"/>
          </rPr>
          <t xml:space="preserve">
</t>
        </r>
      </text>
    </comment>
    <comment ref="G67" authorId="0">
      <text>
        <r>
          <rPr>
            <sz val="9"/>
            <rFont val="Tahoma"/>
            <family val="0"/>
          </rPr>
          <t>GSK, Sanofi, Pfizer, Janssen Cilag, Novartis,
Iprad, Prostrakan, Astellas,</t>
        </r>
      </text>
    </comment>
    <comment ref="E68" authorId="0">
      <text>
        <r>
          <rPr>
            <b/>
            <sz val="9"/>
            <color indexed="10"/>
            <rFont val="Tahoma"/>
            <family val="2"/>
          </rPr>
          <t>Roche</t>
        </r>
        <r>
          <rPr>
            <sz val="9"/>
            <rFont val="Tahoma"/>
            <family val="0"/>
          </rPr>
          <t xml:space="preserve">, Janssen Cilag, Norgine, Prostrakan
</t>
        </r>
      </text>
    </comment>
    <comment ref="G68" authorId="0">
      <text>
        <r>
          <rPr>
            <b/>
            <sz val="9"/>
            <color indexed="10"/>
            <rFont val="Tahoma"/>
            <family val="2"/>
          </rPr>
          <t>Roche</t>
        </r>
        <r>
          <rPr>
            <sz val="9"/>
            <rFont val="Tahoma"/>
            <family val="2"/>
          </rPr>
          <t>, Prodarev, Janssen Cilag, Prostrakan, Prodarev,</t>
        </r>
        <r>
          <rPr>
            <sz val="9"/>
            <rFont val="Tahoma"/>
            <family val="0"/>
          </rPr>
          <t xml:space="preserve">
</t>
        </r>
      </text>
    </comment>
    <comment ref="G69" authorId="0">
      <text>
        <r>
          <rPr>
            <sz val="9"/>
            <rFont val="Tahoma"/>
            <family val="0"/>
          </rPr>
          <t xml:space="preserve">GSK, Lilly, Janssen Cilag, Pfizer, Novartis
</t>
        </r>
      </text>
    </comment>
    <comment ref="G70" authorId="0">
      <text>
        <r>
          <rPr>
            <sz val="9"/>
            <rFont val="Tahoma"/>
            <family val="0"/>
          </rPr>
          <t xml:space="preserve">Janssen Cilag, Marie Amelie Lenoir Consulting Victa Conseil, </t>
        </r>
        <r>
          <rPr>
            <b/>
            <sz val="9"/>
            <color indexed="10"/>
            <rFont val="Tahoma"/>
            <family val="2"/>
          </rPr>
          <t>Roche</t>
        </r>
        <r>
          <rPr>
            <sz val="9"/>
            <rFont val="Tahoma"/>
            <family val="0"/>
          </rPr>
          <t xml:space="preserve">, Pfizer, Novartis,
</t>
        </r>
      </text>
    </comment>
    <comment ref="E70" authorId="0">
      <text>
        <r>
          <rPr>
            <b/>
            <sz val="9"/>
            <color indexed="10"/>
            <rFont val="Tahoma"/>
            <family val="2"/>
          </rPr>
          <t>Roche</t>
        </r>
        <r>
          <rPr>
            <b/>
            <sz val="9"/>
            <rFont val="Tahoma"/>
            <family val="0"/>
          </rPr>
          <t xml:space="preserve">, </t>
        </r>
        <r>
          <rPr>
            <sz val="9"/>
            <rFont val="Tahoma"/>
            <family val="2"/>
          </rPr>
          <t xml:space="preserve">Novartis, </t>
        </r>
        <r>
          <rPr>
            <sz val="9"/>
            <rFont val="Tahoma"/>
            <family val="0"/>
          </rPr>
          <t xml:space="preserve">
</t>
        </r>
      </text>
    </comment>
    <comment ref="E71" authorId="0">
      <text>
        <r>
          <rPr>
            <b/>
            <sz val="9"/>
            <color indexed="10"/>
            <rFont val="Tahoma"/>
            <family val="2"/>
          </rPr>
          <t>Roche</t>
        </r>
        <r>
          <rPr>
            <sz val="9"/>
            <rFont val="Tahoma"/>
            <family val="0"/>
          </rPr>
          <t xml:space="preserve">, Servier
</t>
        </r>
      </text>
    </comment>
    <comment ref="G72" authorId="0">
      <text>
        <r>
          <rPr>
            <sz val="9"/>
            <rFont val="Tahoma"/>
            <family val="0"/>
          </rPr>
          <t xml:space="preserve">Celgène, Novartis, Pfizer,
</t>
        </r>
      </text>
    </comment>
    <comment ref="E72" authorId="0">
      <text>
        <r>
          <rPr>
            <sz val="9"/>
            <rFont val="Tahoma"/>
            <family val="0"/>
          </rPr>
          <t xml:space="preserve">Celgène, 
</t>
        </r>
      </text>
    </comment>
    <comment ref="G73" authorId="0">
      <text>
        <r>
          <rPr>
            <b/>
            <sz val="9"/>
            <color indexed="10"/>
            <rFont val="Tahoma"/>
            <family val="2"/>
          </rPr>
          <t>Roche</t>
        </r>
        <r>
          <rPr>
            <sz val="9"/>
            <rFont val="Tahoma"/>
            <family val="0"/>
          </rPr>
          <t xml:space="preserve">, Lilly, Pfizer, Chiesi, Janssen Cilag, Astrazeneca, Novartis, Chugai, Daiichi Sankyo
</t>
        </r>
      </text>
    </comment>
    <comment ref="E74" authorId="0">
      <text>
        <r>
          <rPr>
            <b/>
            <sz val="9"/>
            <color indexed="10"/>
            <rFont val="Tahoma"/>
            <family val="2"/>
          </rPr>
          <t>Roche</t>
        </r>
        <r>
          <rPr>
            <b/>
            <sz val="9"/>
            <rFont val="Tahoma"/>
            <family val="0"/>
          </rPr>
          <t xml:space="preserve">, </t>
        </r>
        <r>
          <rPr>
            <sz val="9"/>
            <rFont val="Tahoma"/>
            <family val="0"/>
          </rPr>
          <t xml:space="preserve">
</t>
        </r>
      </text>
    </comment>
    <comment ref="G74" authorId="0">
      <text>
        <r>
          <rPr>
            <b/>
            <sz val="9"/>
            <color indexed="10"/>
            <rFont val="Tahoma"/>
            <family val="2"/>
          </rPr>
          <t>Roche</t>
        </r>
        <r>
          <rPr>
            <sz val="9"/>
            <rFont val="Tahoma"/>
            <family val="2"/>
          </rPr>
          <t xml:space="preserve">, Novartis, Keocyt, </t>
        </r>
        <r>
          <rPr>
            <sz val="9"/>
            <rFont val="Tahoma"/>
            <family val="0"/>
          </rPr>
          <t xml:space="preserve">
Theramex, GSK,</t>
        </r>
      </text>
    </comment>
    <comment ref="G75" authorId="0">
      <text>
        <r>
          <rPr>
            <sz val="9"/>
            <rFont val="Tahoma"/>
            <family val="0"/>
          </rPr>
          <t xml:space="preserve">Janssen Cilag, Astellas, Takéda,
</t>
        </r>
      </text>
    </comment>
    <comment ref="E75" authorId="0">
      <text>
        <r>
          <rPr>
            <sz val="9"/>
            <rFont val="Tahoma"/>
            <family val="0"/>
          </rPr>
          <t xml:space="preserve">Janssen Cilag, Takéda, 
</t>
        </r>
      </text>
    </comment>
    <comment ref="G76" authorId="0">
      <text>
        <r>
          <rPr>
            <sz val="9"/>
            <rFont val="Tahoma"/>
            <family val="0"/>
          </rPr>
          <t xml:space="preserve">Meda, Janssen Cilag, Pfizer, Astrazeneca, Lilly, 
Novartis, Bristol-Myers Squibb, Celgène, Mundipharma, </t>
        </r>
      </text>
    </comment>
    <comment ref="D76" authorId="0">
      <text>
        <r>
          <rPr>
            <b/>
            <sz val="9"/>
            <color indexed="10"/>
            <rFont val="Tahoma"/>
            <family val="2"/>
          </rPr>
          <t>PRA est une CRO qui a conduit des essais pivots en oncologie notamment pour ROCHE (AVASTIN® et TARCEVA®) : http://www.prainternational.com/services/therapeutic-expertise/oncology-hematology</t>
        </r>
        <r>
          <rPr>
            <sz val="9"/>
            <rFont val="Tahoma"/>
            <family val="0"/>
          </rPr>
          <t xml:space="preserve">
</t>
        </r>
      </text>
    </comment>
    <comment ref="D73" authorId="0">
      <text>
        <r>
          <rPr>
            <b/>
            <sz val="9"/>
            <color indexed="10"/>
            <rFont val="Tahoma"/>
            <family val="2"/>
          </rPr>
          <t>PRA est une CRO qui a conduit des essais pivots en oncologie notamment pour ROCHE</t>
        </r>
        <r>
          <rPr>
            <b/>
            <sz val="9"/>
            <rFont val="Tahoma"/>
            <family val="0"/>
          </rPr>
          <t xml:space="preserve"> </t>
        </r>
        <r>
          <rPr>
            <b/>
            <sz val="9"/>
            <color indexed="10"/>
            <rFont val="Tahoma"/>
            <family val="0"/>
          </rPr>
          <t>(AVASTIN</t>
        </r>
        <r>
          <rPr>
            <b/>
            <sz val="9"/>
            <color indexed="10"/>
            <rFont val="Arial"/>
            <family val="0"/>
          </rPr>
          <t>®</t>
        </r>
        <r>
          <rPr>
            <b/>
            <sz val="9"/>
            <color indexed="10"/>
            <rFont val="Tahoma"/>
            <family val="0"/>
          </rPr>
          <t xml:space="preserve"> et TARCEVA®) : </t>
        </r>
        <r>
          <rPr>
            <sz val="9"/>
            <color indexed="10"/>
            <rFont val="Tahoma"/>
            <family val="2"/>
          </rPr>
          <t>http://www.prainternational.com/services/therapeutic-expertise/oncology-hematology</t>
        </r>
        <r>
          <rPr>
            <sz val="9"/>
            <rFont val="Tahoma"/>
            <family val="0"/>
          </rPr>
          <t xml:space="preserve">
</t>
        </r>
      </text>
    </comment>
    <comment ref="G77" authorId="0">
      <text>
        <r>
          <rPr>
            <sz val="9"/>
            <rFont val="Tahoma"/>
            <family val="0"/>
          </rPr>
          <t xml:space="preserve">Janssen Cilag, Novartis, </t>
        </r>
        <r>
          <rPr>
            <b/>
            <sz val="9"/>
            <color indexed="10"/>
            <rFont val="Tahoma"/>
            <family val="2"/>
          </rPr>
          <t>Roche</t>
        </r>
        <r>
          <rPr>
            <sz val="9"/>
            <rFont val="Tahoma"/>
            <family val="0"/>
          </rPr>
          <t xml:space="preserve">, 
</t>
        </r>
      </text>
    </comment>
    <comment ref="E77" authorId="0">
      <text>
        <r>
          <rPr>
            <sz val="9"/>
            <rFont val="Tahoma"/>
            <family val="0"/>
          </rPr>
          <t xml:space="preserve">Novartis, </t>
        </r>
        <r>
          <rPr>
            <b/>
            <sz val="9"/>
            <color indexed="10"/>
            <rFont val="Tahoma"/>
            <family val="2"/>
          </rPr>
          <t>Roche</t>
        </r>
        <r>
          <rPr>
            <sz val="9"/>
            <rFont val="Tahoma"/>
            <family val="0"/>
          </rPr>
          <t xml:space="preserve">, Janssen Cilag,
</t>
        </r>
      </text>
    </comment>
    <comment ref="G78" authorId="0">
      <text>
        <r>
          <rPr>
            <sz val="9"/>
            <rFont val="Tahoma"/>
            <family val="0"/>
          </rPr>
          <t xml:space="preserve">Celgène, Novartis, </t>
        </r>
        <r>
          <rPr>
            <b/>
            <sz val="9"/>
            <color indexed="10"/>
            <rFont val="Tahoma"/>
            <family val="2"/>
          </rPr>
          <t>Roche</t>
        </r>
        <r>
          <rPr>
            <sz val="9"/>
            <rFont val="Tahoma"/>
            <family val="0"/>
          </rPr>
          <t xml:space="preserve">, Sanofi, Keocyt, Pfizer,
</t>
        </r>
      </text>
    </comment>
    <comment ref="E78" authorId="0">
      <text>
        <r>
          <rPr>
            <sz val="9"/>
            <rFont val="Tahoma"/>
            <family val="0"/>
          </rPr>
          <t xml:space="preserve">Celgène, Novartis, </t>
        </r>
        <r>
          <rPr>
            <b/>
            <sz val="9"/>
            <color indexed="10"/>
            <rFont val="Tahoma"/>
            <family val="2"/>
          </rPr>
          <t>Roche</t>
        </r>
        <r>
          <rPr>
            <sz val="9"/>
            <rFont val="Tahoma"/>
            <family val="0"/>
          </rPr>
          <t xml:space="preserve">, 
</t>
        </r>
      </text>
    </comment>
    <comment ref="G79" authorId="0">
      <text>
        <r>
          <rPr>
            <b/>
            <sz val="9"/>
            <color indexed="10"/>
            <rFont val="Tahoma"/>
            <family val="2"/>
          </rPr>
          <t>Roche</t>
        </r>
        <r>
          <rPr>
            <b/>
            <sz val="9"/>
            <rFont val="Tahoma"/>
            <family val="0"/>
          </rPr>
          <t xml:space="preserve">, </t>
        </r>
        <r>
          <rPr>
            <sz val="9"/>
            <rFont val="Tahoma"/>
            <family val="0"/>
          </rPr>
          <t xml:space="preserve">
</t>
        </r>
      </text>
    </comment>
    <comment ref="E79" authorId="0">
      <text>
        <r>
          <rPr>
            <b/>
            <sz val="9"/>
            <color indexed="10"/>
            <rFont val="Tahoma"/>
            <family val="2"/>
          </rPr>
          <t>Roche</t>
        </r>
        <r>
          <rPr>
            <b/>
            <sz val="9"/>
            <rFont val="Tahoma"/>
            <family val="0"/>
          </rPr>
          <t xml:space="preserve">, </t>
        </r>
        <r>
          <rPr>
            <sz val="9"/>
            <rFont val="Tahoma"/>
            <family val="0"/>
          </rPr>
          <t xml:space="preserve">
</t>
        </r>
      </text>
    </comment>
    <comment ref="E31" authorId="0">
      <text>
        <r>
          <rPr>
            <sz val="9"/>
            <rFont val="Tahoma"/>
            <family val="0"/>
          </rPr>
          <t xml:space="preserve">Lilly, 
</t>
        </r>
      </text>
    </comment>
    <comment ref="G31" authorId="0">
      <text>
        <r>
          <rPr>
            <sz val="9"/>
            <rFont val="Tahoma"/>
            <family val="0"/>
          </rPr>
          <t>Astrazeneca, Chiési, Lilly, 
Marie Amelie Lenoir Consulting Victa Conseil, Pfizer</t>
        </r>
      </text>
    </comment>
    <comment ref="G3" authorId="0">
      <text>
        <r>
          <rPr>
            <sz val="9"/>
            <rFont val="Tahoma"/>
            <family val="0"/>
          </rPr>
          <t xml:space="preserve">Janssen Cilag, Pfizer, Lilly, 
Novartis, </t>
        </r>
      </text>
    </comment>
    <comment ref="E3" authorId="0">
      <text>
        <r>
          <rPr>
            <sz val="9"/>
            <rFont val="Tahoma"/>
            <family val="0"/>
          </rPr>
          <t xml:space="preserve">Novartis, Sanofi, 
</t>
        </r>
      </text>
    </comment>
    <comment ref="G4" authorId="0">
      <text>
        <r>
          <rPr>
            <sz val="9"/>
            <rFont val="Tahoma"/>
            <family val="2"/>
          </rPr>
          <t>Novartis, Sanofi</t>
        </r>
      </text>
    </comment>
    <comment ref="G5" authorId="0">
      <text>
        <r>
          <rPr>
            <sz val="9"/>
            <rFont val="Tahoma"/>
            <family val="0"/>
          </rPr>
          <t xml:space="preserve">Janssen Cilag, Lilly, Novartis, Pfizer, 
</t>
        </r>
      </text>
    </comment>
    <comment ref="E5" authorId="0">
      <text>
        <r>
          <rPr>
            <sz val="9"/>
            <rFont val="Tahoma"/>
            <family val="0"/>
          </rPr>
          <t xml:space="preserve">Chugai, Novartis
</t>
        </r>
      </text>
    </comment>
    <comment ref="E6" authorId="0">
      <text>
        <r>
          <rPr>
            <sz val="9"/>
            <rFont val="Tahoma"/>
            <family val="0"/>
          </rPr>
          <t xml:space="preserve">Takéda, Novartis, Janssen Cilag, Sanofi, Astellas, 
</t>
        </r>
      </text>
    </comment>
    <comment ref="G6" authorId="0">
      <text>
        <r>
          <rPr>
            <sz val="9"/>
            <rFont val="Tahoma"/>
            <family val="0"/>
          </rPr>
          <t xml:space="preserve">Takéda, Novartis, Astellas, Sanofi, Pfizer, Janssen Cilag, 
</t>
        </r>
      </text>
    </comment>
    <comment ref="E7" authorId="0">
      <text>
        <r>
          <rPr>
            <sz val="9"/>
            <rFont val="Tahoma"/>
            <family val="0"/>
          </rPr>
          <t>Chugai, Pfizer,</t>
        </r>
        <r>
          <rPr>
            <b/>
            <sz val="9"/>
            <color indexed="10"/>
            <rFont val="Tahoma"/>
            <family val="2"/>
          </rPr>
          <t xml:space="preserve"> Roche</t>
        </r>
        <r>
          <rPr>
            <sz val="9"/>
            <rFont val="Tahoma"/>
            <family val="0"/>
          </rPr>
          <t xml:space="preserve">, 
Sanofi, </t>
        </r>
      </text>
    </comment>
    <comment ref="G7" authorId="0">
      <text>
        <r>
          <rPr>
            <sz val="9"/>
            <rFont val="Tahoma"/>
            <family val="0"/>
          </rPr>
          <t xml:space="preserve">Chugai, Takéda, </t>
        </r>
        <r>
          <rPr>
            <b/>
            <sz val="9"/>
            <color indexed="10"/>
            <rFont val="Tahoma"/>
            <family val="2"/>
          </rPr>
          <t>Roche</t>
        </r>
        <r>
          <rPr>
            <sz val="9"/>
            <rFont val="Tahoma"/>
            <family val="0"/>
          </rPr>
          <t xml:space="preserve">, 
Novartis, Sanofi, Janssen Cilag, </t>
        </r>
      </text>
    </comment>
    <comment ref="G8" authorId="0">
      <text>
        <r>
          <rPr>
            <sz val="9"/>
            <rFont val="Tahoma"/>
            <family val="0"/>
          </rPr>
          <t xml:space="preserve">Celgène, GSK, 
</t>
        </r>
      </text>
    </comment>
    <comment ref="E9" authorId="0">
      <text>
        <r>
          <rPr>
            <sz val="9"/>
            <rFont val="Tahoma"/>
            <family val="0"/>
          </rPr>
          <t xml:space="preserve">Sanofi, 
</t>
        </r>
      </text>
    </comment>
    <comment ref="G9" authorId="0">
      <text>
        <r>
          <rPr>
            <sz val="9"/>
            <rFont val="Tahoma"/>
            <family val="0"/>
          </rPr>
          <t xml:space="preserve">Sanofi, 
</t>
        </r>
      </text>
    </comment>
    <comment ref="G10" authorId="0">
      <text>
        <r>
          <rPr>
            <sz val="9"/>
            <rFont val="Tahoma"/>
            <family val="0"/>
          </rPr>
          <t xml:space="preserve">Takéda, Janssen Cilag, </t>
        </r>
        <r>
          <rPr>
            <b/>
            <sz val="9"/>
            <color indexed="10"/>
            <rFont val="Tahoma"/>
            <family val="2"/>
          </rPr>
          <t>Roche</t>
        </r>
        <r>
          <rPr>
            <sz val="9"/>
            <rFont val="Tahoma"/>
            <family val="0"/>
          </rPr>
          <t xml:space="preserve">, Sanofi, Mundipharma
</t>
        </r>
      </text>
    </comment>
    <comment ref="E10" authorId="0">
      <text>
        <r>
          <rPr>
            <sz val="9"/>
            <rFont val="Tahoma"/>
            <family val="0"/>
          </rPr>
          <t xml:space="preserve">Janssen Cilag, </t>
        </r>
        <r>
          <rPr>
            <b/>
            <sz val="9"/>
            <color indexed="10"/>
            <rFont val="Tahoma"/>
            <family val="2"/>
          </rPr>
          <t>Roche</t>
        </r>
        <r>
          <rPr>
            <sz val="9"/>
            <rFont val="Tahoma"/>
            <family val="0"/>
          </rPr>
          <t xml:space="preserve">, 
Sanofi, </t>
        </r>
      </text>
    </comment>
    <comment ref="G11" authorId="0">
      <text>
        <r>
          <rPr>
            <b/>
            <sz val="9"/>
            <color indexed="10"/>
            <rFont val="Tahoma"/>
            <family val="2"/>
          </rPr>
          <t>ROCHE</t>
        </r>
        <r>
          <rPr>
            <sz val="9"/>
            <rFont val="Tahoma"/>
            <family val="2"/>
          </rPr>
          <t xml:space="preserve">, Pfizer, Chugai, Takéda, Sanofi, </t>
        </r>
        <r>
          <rPr>
            <sz val="9"/>
            <rFont val="Tahoma"/>
            <family val="0"/>
          </rPr>
          <t xml:space="preserve">
</t>
        </r>
      </text>
    </comment>
    <comment ref="E11" authorId="0">
      <text>
        <r>
          <rPr>
            <b/>
            <sz val="9"/>
            <color indexed="10"/>
            <rFont val="Tahoma"/>
            <family val="2"/>
          </rPr>
          <t>ROCHE</t>
        </r>
        <r>
          <rPr>
            <sz val="9"/>
            <rFont val="Tahoma"/>
            <family val="2"/>
          </rPr>
          <t>,</t>
        </r>
        <r>
          <rPr>
            <sz val="9"/>
            <rFont val="Tahoma"/>
            <family val="0"/>
          </rPr>
          <t xml:space="preserve">
</t>
        </r>
      </text>
    </comment>
    <comment ref="G12" authorId="0">
      <text>
        <r>
          <rPr>
            <sz val="9"/>
            <rFont val="Tahoma"/>
            <family val="0"/>
          </rPr>
          <t xml:space="preserve">Janssen Cilag, Chugai, Astellas,
</t>
        </r>
      </text>
    </comment>
    <comment ref="E12" authorId="0">
      <text>
        <r>
          <rPr>
            <sz val="9"/>
            <rFont val="Tahoma"/>
            <family val="0"/>
          </rPr>
          <t xml:space="preserve">Janssen Cilag, Astellas, 
</t>
        </r>
      </text>
    </comment>
    <comment ref="G13" authorId="0">
      <text>
        <r>
          <rPr>
            <sz val="9"/>
            <rFont val="Tahoma"/>
            <family val="0"/>
          </rPr>
          <t xml:space="preserve">Janssen Cilag, Sanofi, Pfizer, Novartis, Lilly, Janssen Cilag, Takéda
</t>
        </r>
      </text>
    </comment>
    <comment ref="E13" authorId="0">
      <text>
        <r>
          <rPr>
            <sz val="9"/>
            <rFont val="Tahoma"/>
            <family val="0"/>
          </rPr>
          <t xml:space="preserve">Novartis, Astellas, 
</t>
        </r>
      </text>
    </comment>
    <comment ref="G14" authorId="0">
      <text>
        <r>
          <rPr>
            <sz val="9"/>
            <rFont val="Tahoma"/>
            <family val="0"/>
          </rPr>
          <t xml:space="preserve">Janssen Cilag, </t>
        </r>
        <r>
          <rPr>
            <b/>
            <sz val="9"/>
            <color indexed="10"/>
            <rFont val="Tahoma"/>
            <family val="2"/>
          </rPr>
          <t>Roche</t>
        </r>
        <r>
          <rPr>
            <sz val="9"/>
            <rFont val="Tahoma"/>
            <family val="0"/>
          </rPr>
          <t xml:space="preserve">, 
</t>
        </r>
      </text>
    </comment>
    <comment ref="E14" authorId="0">
      <text>
        <r>
          <rPr>
            <b/>
            <sz val="9"/>
            <color indexed="10"/>
            <rFont val="Tahoma"/>
            <family val="2"/>
          </rPr>
          <t>Roche</t>
        </r>
        <r>
          <rPr>
            <sz val="9"/>
            <rFont val="Tahoma"/>
            <family val="0"/>
          </rPr>
          <t xml:space="preserve">, 
</t>
        </r>
      </text>
    </comment>
    <comment ref="E15" authorId="0">
      <text>
        <r>
          <rPr>
            <b/>
            <sz val="9"/>
            <color indexed="10"/>
            <rFont val="Tahoma"/>
            <family val="2"/>
          </rPr>
          <t>Roche</t>
        </r>
        <r>
          <rPr>
            <sz val="9"/>
            <rFont val="Tahoma"/>
            <family val="2"/>
          </rPr>
          <t xml:space="preserve">, Novartis, Eisai, Janssen Cilag, </t>
        </r>
        <r>
          <rPr>
            <sz val="9"/>
            <rFont val="Tahoma"/>
            <family val="0"/>
          </rPr>
          <t xml:space="preserve">
</t>
        </r>
      </text>
    </comment>
    <comment ref="G15" authorId="0">
      <text>
        <r>
          <rPr>
            <sz val="9"/>
            <rFont val="Tahoma"/>
            <family val="0"/>
          </rPr>
          <t xml:space="preserve">Novartis, </t>
        </r>
        <r>
          <rPr>
            <b/>
            <sz val="9"/>
            <color indexed="10"/>
            <rFont val="Tahoma"/>
            <family val="2"/>
          </rPr>
          <t>Roche</t>
        </r>
        <r>
          <rPr>
            <sz val="9"/>
            <rFont val="Tahoma"/>
            <family val="0"/>
          </rPr>
          <t xml:space="preserve">, 
</t>
        </r>
      </text>
    </comment>
    <comment ref="G16" authorId="0">
      <text>
        <r>
          <rPr>
            <sz val="9"/>
            <rFont val="Tahoma"/>
            <family val="0"/>
          </rPr>
          <t xml:space="preserve">Janssen Cilag, Takéda, Pfizer, Sanofi, Astellas, Astrazeneca, Novartis, GSK, 
</t>
        </r>
      </text>
    </comment>
    <comment ref="E16" authorId="0">
      <text>
        <r>
          <rPr>
            <sz val="9"/>
            <rFont val="Tahoma"/>
            <family val="0"/>
          </rPr>
          <t xml:space="preserve">Janssen Cilag, Sanofi, Astellas, 
</t>
        </r>
      </text>
    </comment>
    <comment ref="G17" authorId="0">
      <text>
        <r>
          <rPr>
            <b/>
            <sz val="9"/>
            <color indexed="10"/>
            <rFont val="Tahoma"/>
            <family val="2"/>
          </rPr>
          <t>Roche</t>
        </r>
        <r>
          <rPr>
            <sz val="9"/>
            <rFont val="Tahoma"/>
            <family val="2"/>
          </rPr>
          <t xml:space="preserve">, Pfizer, </t>
        </r>
        <r>
          <rPr>
            <sz val="9"/>
            <rFont val="Tahoma"/>
            <family val="0"/>
          </rPr>
          <t xml:space="preserve">
</t>
        </r>
      </text>
    </comment>
    <comment ref="E17" authorId="0">
      <text>
        <r>
          <rPr>
            <b/>
            <sz val="9"/>
            <color indexed="10"/>
            <rFont val="Tahoma"/>
            <family val="2"/>
          </rPr>
          <t>Roche</t>
        </r>
        <r>
          <rPr>
            <sz val="9"/>
            <rFont val="Tahoma"/>
            <family val="2"/>
          </rPr>
          <t>,</t>
        </r>
        <r>
          <rPr>
            <sz val="9"/>
            <rFont val="Tahoma"/>
            <family val="0"/>
          </rPr>
          <t xml:space="preserve">
</t>
        </r>
      </text>
    </comment>
    <comment ref="E18" authorId="0">
      <text>
        <r>
          <rPr>
            <b/>
            <sz val="9"/>
            <color indexed="10"/>
            <rFont val="Tahoma"/>
            <family val="2"/>
          </rPr>
          <t>Roche</t>
        </r>
        <r>
          <rPr>
            <sz val="9"/>
            <rFont val="Tahoma"/>
            <family val="2"/>
          </rPr>
          <t xml:space="preserve">, Lilly, Pfizer, </t>
        </r>
        <r>
          <rPr>
            <sz val="9"/>
            <rFont val="Tahoma"/>
            <family val="0"/>
          </rPr>
          <t xml:space="preserve">
</t>
        </r>
      </text>
    </comment>
    <comment ref="G18" authorId="0">
      <text>
        <r>
          <rPr>
            <b/>
            <sz val="9"/>
            <color indexed="10"/>
            <rFont val="Tahoma"/>
            <family val="2"/>
          </rPr>
          <t>ROCHE</t>
        </r>
        <r>
          <rPr>
            <sz val="9"/>
            <rFont val="Tahoma"/>
            <family val="2"/>
          </rPr>
          <t xml:space="preserve">, Lilly, Pfizer, Astrazeneca, </t>
        </r>
        <r>
          <rPr>
            <sz val="9"/>
            <rFont val="Tahoma"/>
            <family val="0"/>
          </rPr>
          <t xml:space="preserve">
</t>
        </r>
      </text>
    </comment>
    <comment ref="G20" authorId="0">
      <text>
        <r>
          <rPr>
            <sz val="9"/>
            <rFont val="Tahoma"/>
            <family val="0"/>
          </rPr>
          <t xml:space="preserve">Chugai, Sanofi, Pfizer, Astellas, Takéda, Janssen Cilag, Lilly,
</t>
        </r>
      </text>
    </comment>
    <comment ref="E20" authorId="0">
      <text>
        <r>
          <rPr>
            <sz val="9"/>
            <rFont val="Tahoma"/>
            <family val="0"/>
          </rPr>
          <t xml:space="preserve">Sanofi, 
</t>
        </r>
      </text>
    </comment>
    <comment ref="E21" authorId="0">
      <text>
        <r>
          <rPr>
            <b/>
            <sz val="9"/>
            <color indexed="10"/>
            <rFont val="Tahoma"/>
            <family val="2"/>
          </rPr>
          <t>ROCHE</t>
        </r>
        <r>
          <rPr>
            <sz val="9"/>
            <rFont val="Tahoma"/>
            <family val="2"/>
          </rPr>
          <t>,</t>
        </r>
        <r>
          <rPr>
            <sz val="9"/>
            <rFont val="Tahoma"/>
            <family val="0"/>
          </rPr>
          <t xml:space="preserve">
</t>
        </r>
      </text>
    </comment>
    <comment ref="A21" authorId="0">
      <text>
        <r>
          <rPr>
            <sz val="9"/>
            <rFont val="Tahoma"/>
            <family val="0"/>
          </rPr>
          <t xml:space="preserve">1 seul enregistrement dans la base de données CNOM sur le prénom "Jean-Yves" avec un mauvais numéro RPPS, et 17 enregistrements avec le prénom "Jean Yves" sur le bon RPPS...
</t>
        </r>
      </text>
    </comment>
    <comment ref="G21" authorId="0">
      <text>
        <r>
          <rPr>
            <b/>
            <sz val="9"/>
            <color indexed="10"/>
            <rFont val="Tahoma"/>
            <family val="2"/>
          </rPr>
          <t>ROCHE</t>
        </r>
        <r>
          <rPr>
            <sz val="9"/>
            <rFont val="Tahoma"/>
            <family val="2"/>
          </rPr>
          <t>,</t>
        </r>
        <r>
          <rPr>
            <sz val="9"/>
            <rFont val="Tahoma"/>
            <family val="0"/>
          </rPr>
          <t xml:space="preserve">
</t>
        </r>
      </text>
    </comment>
    <comment ref="G22" authorId="0">
      <text>
        <r>
          <rPr>
            <sz val="9"/>
            <rFont val="Tahoma"/>
            <family val="0"/>
          </rPr>
          <t xml:space="preserve">GE Healthcare dispositifs medicaux, Sanofi, Boston Scientific
</t>
        </r>
      </text>
    </comment>
    <comment ref="G23" authorId="0">
      <text>
        <r>
          <rPr>
            <sz val="9"/>
            <rFont val="Tahoma"/>
            <family val="0"/>
          </rPr>
          <t xml:space="preserve">Janssen Cilag, MundiPharma, GE Healthcare
</t>
        </r>
      </text>
    </comment>
    <comment ref="E24" authorId="0">
      <text>
        <r>
          <rPr>
            <b/>
            <sz val="9"/>
            <color indexed="10"/>
            <rFont val="Tahoma"/>
            <family val="2"/>
          </rPr>
          <t>Roche</t>
        </r>
        <r>
          <rPr>
            <sz val="9"/>
            <rFont val="Tahoma"/>
            <family val="2"/>
          </rPr>
          <t xml:space="preserve">, Novartis, Celgène, </t>
        </r>
        <r>
          <rPr>
            <sz val="9"/>
            <rFont val="Tahoma"/>
            <family val="0"/>
          </rPr>
          <t xml:space="preserve">
</t>
        </r>
      </text>
    </comment>
    <comment ref="G24" authorId="0">
      <text>
        <r>
          <rPr>
            <b/>
            <sz val="9"/>
            <color indexed="10"/>
            <rFont val="Tahoma"/>
            <family val="2"/>
          </rPr>
          <t>Roche</t>
        </r>
        <r>
          <rPr>
            <sz val="9"/>
            <rFont val="Tahoma"/>
            <family val="2"/>
          </rPr>
          <t xml:space="preserve">, Novartis, Celgène, Sanofi, </t>
        </r>
        <r>
          <rPr>
            <sz val="9"/>
            <rFont val="Tahoma"/>
            <family val="0"/>
          </rPr>
          <t xml:space="preserve">
</t>
        </r>
      </text>
    </comment>
    <comment ref="E25" authorId="0">
      <text>
        <r>
          <rPr>
            <sz val="9"/>
            <rFont val="Tahoma"/>
            <family val="0"/>
          </rPr>
          <t xml:space="preserve">Novartis, GSK, 
</t>
        </r>
      </text>
    </comment>
    <comment ref="G25" authorId="0">
      <text>
        <r>
          <rPr>
            <sz val="9"/>
            <rFont val="Tahoma"/>
            <family val="0"/>
          </rPr>
          <t xml:space="preserve">Novartis, GSK, 
</t>
        </r>
      </text>
    </comment>
    <comment ref="G26" authorId="0">
      <text>
        <r>
          <rPr>
            <sz val="9"/>
            <rFont val="Tahoma"/>
            <family val="0"/>
          </rPr>
          <t xml:space="preserve">Lilly, Takéda
</t>
        </r>
      </text>
    </comment>
    <comment ref="E19" authorId="0">
      <text>
        <r>
          <rPr>
            <sz val="9"/>
            <rFont val="Tahoma"/>
            <family val="0"/>
          </rPr>
          <t xml:space="preserve">Novartis, 
</t>
        </r>
      </text>
    </comment>
    <comment ref="G19" authorId="0">
      <text>
        <r>
          <rPr>
            <sz val="9"/>
            <rFont val="Tahoma"/>
            <family val="0"/>
          </rPr>
          <t>Novartis,</t>
        </r>
        <r>
          <rPr>
            <b/>
            <sz val="9"/>
            <color indexed="10"/>
            <rFont val="Tahoma"/>
            <family val="2"/>
          </rPr>
          <t xml:space="preserve"> Roche</t>
        </r>
        <r>
          <rPr>
            <sz val="9"/>
            <rFont val="Tahoma"/>
            <family val="0"/>
          </rPr>
          <t xml:space="preserve">, 
</t>
        </r>
      </text>
    </comment>
    <comment ref="G28" authorId="0">
      <text>
        <r>
          <rPr>
            <b/>
            <sz val="9"/>
            <color indexed="10"/>
            <rFont val="Tahoma"/>
            <family val="2"/>
          </rPr>
          <t>ROCHE</t>
        </r>
        <r>
          <rPr>
            <sz val="9"/>
            <rFont val="Tahoma"/>
            <family val="2"/>
          </rPr>
          <t xml:space="preserve">, Novartis, Sanofi, </t>
        </r>
        <r>
          <rPr>
            <sz val="9"/>
            <rFont val="Tahoma"/>
            <family val="0"/>
          </rPr>
          <t xml:space="preserve">
Janssen Cilag, GSK, Takéda, Pfizer, </t>
        </r>
      </text>
    </comment>
    <comment ref="E28" authorId="0">
      <text>
        <r>
          <rPr>
            <b/>
            <sz val="9"/>
            <color indexed="10"/>
            <rFont val="Tahoma"/>
            <family val="2"/>
          </rPr>
          <t>ROCHE</t>
        </r>
        <r>
          <rPr>
            <sz val="9"/>
            <rFont val="Tahoma"/>
            <family val="2"/>
          </rPr>
          <t xml:space="preserve">, Novartis, </t>
        </r>
        <r>
          <rPr>
            <sz val="9"/>
            <rFont val="Tahoma"/>
            <family val="0"/>
          </rPr>
          <t xml:space="preserve">
</t>
        </r>
      </text>
    </comment>
    <comment ref="G30" authorId="0">
      <text>
        <r>
          <rPr>
            <sz val="9"/>
            <rFont val="Tahoma"/>
            <family val="0"/>
          </rPr>
          <t>Sygvaris, Takéda, Sanofi, 
Takéda, Pfizer, Novartis, Janssen Cilag</t>
        </r>
      </text>
    </comment>
    <comment ref="G71" authorId="0">
      <text>
        <r>
          <rPr>
            <sz val="9"/>
            <rFont val="Tahoma"/>
            <family val="0"/>
          </rPr>
          <t xml:space="preserve">GSK, Janssen Cilag, Chugai, Novartis, Pfizer, 
</t>
        </r>
      </text>
    </comment>
    <comment ref="E73" authorId="0">
      <text>
        <r>
          <rPr>
            <b/>
            <sz val="9"/>
            <color indexed="10"/>
            <rFont val="Tahoma"/>
            <family val="2"/>
          </rPr>
          <t>Roche</t>
        </r>
        <r>
          <rPr>
            <sz val="9"/>
            <rFont val="Tahoma"/>
            <family val="2"/>
          </rPr>
          <t xml:space="preserve">, Lilly, Pfizer, Novartis, </t>
        </r>
        <r>
          <rPr>
            <sz val="9"/>
            <rFont val="Tahoma"/>
            <family val="0"/>
          </rPr>
          <t xml:space="preserve">
</t>
        </r>
      </text>
    </comment>
    <comment ref="E61" authorId="0">
      <text>
        <r>
          <rPr>
            <sz val="9"/>
            <rFont val="Tahoma"/>
            <family val="0"/>
          </rPr>
          <t xml:space="preserve">Lilly, 
</t>
        </r>
      </text>
    </comment>
    <comment ref="G62" authorId="0">
      <text>
        <r>
          <rPr>
            <sz val="9"/>
            <rFont val="Tahoma"/>
            <family val="0"/>
          </rPr>
          <t xml:space="preserve">Janssen Cilag, 
</t>
        </r>
      </text>
    </comment>
    <comment ref="D80" authorId="0">
      <text>
        <r>
          <rPr>
            <b/>
            <sz val="9"/>
            <rFont val="Tahoma"/>
            <family val="0"/>
          </rPr>
          <t xml:space="preserve">266 conventions déclarées à l'Ordre par les firmes chez 57 des 78 oncologues (73%), </t>
        </r>
        <r>
          <rPr>
            <b/>
            <sz val="9"/>
            <color indexed="10"/>
            <rFont val="Tahoma"/>
            <family val="2"/>
          </rPr>
          <t>dont 69 conventions signées par Roche (26%)</t>
        </r>
        <r>
          <rPr>
            <b/>
            <sz val="9"/>
            <rFont val="Tahoma"/>
            <family val="0"/>
          </rPr>
          <t xml:space="preserve"> avec 31 des 78 oncologues (40%). Seuls 21 oncologues (27%) n’ont pas de contrats avec les firmes.</t>
        </r>
        <r>
          <rPr>
            <sz val="9"/>
            <rFont val="Tahoma"/>
            <family val="0"/>
          </rPr>
          <t xml:space="preserve">
</t>
        </r>
      </text>
    </comment>
  </commentList>
</comments>
</file>

<file path=xl/sharedStrings.xml><?xml version="1.0" encoding="utf-8"?>
<sst xmlns="http://schemas.openxmlformats.org/spreadsheetml/2006/main" count="432" uniqueCount="345">
  <si>
    <t>- Prise en charge thérapeutique des patients atteints de cancer
: Coordination Ville et Hôpital, Paris (JANSSEN CILAG),</t>
  </si>
  <si>
    <t>Ni la manifestation scientifique, ni la destination du déplacement du 1er juin 2012 ne sont connues, alors que Sanofi a dépenser 5.175 € pour cet oncologue (transport 3.036 €, hébergement 1.222 €, restauration 529 €, inscription 388 €). Le montant du contrat d'expert pour Janssen Cilag n'est pas précisé...</t>
  </si>
  <si>
    <t>INSTITUT DE CANCEROLOGIE DE L'OUEST</t>
  </si>
  <si>
    <t>- Essai clinique (PPD France SAS),
- Conseil et Communication Médico-Scientifique (SANOFI),
- Intervention Orateur/Modérateur (ASTRAZENECA),</t>
  </si>
  <si>
    <t>Le montant du contrat avec PPD, une CRO (contract research organization), n'est pas connu, ni l'identité du (ou des) firme(s) cliente(s) de la CRO…</t>
  </si>
  <si>
    <r>
      <t xml:space="preserve">- </t>
    </r>
    <r>
      <rPr>
        <b/>
        <sz val="8"/>
        <color indexed="10"/>
        <rFont val="Arial"/>
        <family val="2"/>
      </rPr>
      <t>ASCO, Chicago, Illinois, USA, mai 2013 (ROCHE)</t>
    </r>
  </si>
  <si>
    <t>Dr. / Gynécologie-Obstétrique</t>
  </si>
  <si>
    <t>HOPITAL DE LA CROIX ROUSSE</t>
  </si>
  <si>
    <r>
      <t xml:space="preserve"> EPREX</t>
    </r>
    <r>
      <rPr>
        <sz val="8"/>
        <rFont val="Arial"/>
        <family val="0"/>
      </rPr>
      <t>®</t>
    </r>
    <r>
      <rPr>
        <sz val="8"/>
        <rFont val="Arial"/>
        <family val="2"/>
      </rPr>
      <t xml:space="preserve"> et soins oncologiques de support? </t>
    </r>
  </si>
  <si>
    <t>Pr. / Oncologie-Gastro-entérologie</t>
  </si>
  <si>
    <r>
      <t xml:space="preserve">- </t>
    </r>
    <r>
      <rPr>
        <b/>
        <sz val="8"/>
        <color indexed="10"/>
        <rFont val="Arial"/>
        <family val="2"/>
      </rPr>
      <t>ASCO, Chicago, Illinois, USA, mai 2013 (ROCHE)</t>
    </r>
    <r>
      <rPr>
        <b/>
        <sz val="8"/>
        <rFont val="Arial"/>
        <family val="2"/>
      </rPr>
      <t xml:space="preserve">,
- </t>
    </r>
    <r>
      <rPr>
        <b/>
        <sz val="8"/>
        <color indexed="10"/>
        <rFont val="Arial"/>
        <family val="2"/>
      </rPr>
      <t>2èmes Journées de Cancérologie Digestive Interactives, Paris (ROCHE)</t>
    </r>
    <r>
      <rPr>
        <sz val="8"/>
        <rFont val="Arial"/>
        <family val="2"/>
      </rPr>
      <t xml:space="preserve">,
- </t>
    </r>
    <r>
      <rPr>
        <b/>
        <sz val="8"/>
        <color indexed="10"/>
        <rFont val="Arial"/>
        <family val="2"/>
      </rPr>
      <t>Séminaire Intensif pour Pharmaciens Hospitaliers "Comprendre les nouvelles cibles en cancérologie - 8ème session - Cancers digestifs : Une prise en charge pluridisciplinaire", Paris  (ROCHE)</t>
    </r>
    <r>
      <rPr>
        <sz val="8"/>
        <rFont val="Arial"/>
        <family val="2"/>
      </rPr>
      <t xml:space="preserve">,
- </t>
    </r>
    <r>
      <rPr>
        <b/>
        <sz val="8"/>
        <color indexed="10"/>
        <rFont val="Arial"/>
        <family val="2"/>
      </rPr>
      <t>JFHOD (Journées Francophones d'Hépato-gastroentérologie et d'Oncologie Digestive) 2013 (ROCHE)</t>
    </r>
    <r>
      <rPr>
        <sz val="8"/>
        <rFont val="Arial"/>
        <family val="2"/>
      </rPr>
      <t>,</t>
    </r>
  </si>
  <si>
    <t>HOPITAL SAINT-LOUIS, AP-HP</t>
  </si>
  <si>
    <t>- 4ème ateliers parisiens de sénologie - Enjeux et critères de choix des différents traitements dans le cancer du sein en situation métastatique HER2+, Paris (GSK),</t>
  </si>
  <si>
    <r>
      <t>Aucun montant comme d'habitude pour les contrat avec les firmes (</t>
    </r>
    <r>
      <rPr>
        <b/>
        <sz val="8"/>
        <color indexed="10"/>
        <rFont val="Arial"/>
        <family val="2"/>
      </rPr>
      <t>dont Roche</t>
    </r>
    <r>
      <rPr>
        <sz val="8"/>
        <rFont val="Arial"/>
        <family val="2"/>
      </rPr>
      <t>)…
Ni la manifestation scientifique, ni la destination du déplacement du 5 au 7 juin 2012 pris en charge par Novartis pour un montant de 7.687 € (Transport et hébergement 6.751 €, inscription 579 €, restauration 357 €), ne sont précisées, et nous n'avons pas non plus connaissance d'une convention avec cette firme pharmaceutique...</t>
    </r>
  </si>
  <si>
    <r>
      <t xml:space="preserve">- CONSEILS/REUNIONS SCIENTIFIQUES (EISAI x3),
- CONTRAT RECHERCHE CLINIQUE (PFIZER),
- </t>
    </r>
    <r>
      <rPr>
        <b/>
        <sz val="8"/>
        <color indexed="10"/>
        <rFont val="Arial"/>
        <family val="2"/>
      </rPr>
      <t>Recherche (ROCHE x4)</t>
    </r>
    <r>
      <rPr>
        <sz val="8"/>
        <rFont val="Arial"/>
        <family val="2"/>
      </rPr>
      <t xml:space="preserve">,
- </t>
    </r>
    <r>
      <rPr>
        <b/>
        <sz val="8"/>
        <color indexed="10"/>
        <rFont val="Arial"/>
        <family val="2"/>
      </rPr>
      <t>AUTRE (ROCHE)</t>
    </r>
    <r>
      <rPr>
        <sz val="8"/>
        <rFont val="Arial"/>
        <family val="2"/>
      </rPr>
      <t>,
- Conseil et Communication Médico-Scientifique (SANOFI),</t>
    </r>
  </si>
  <si>
    <r>
      <t xml:space="preserve">266 conventions déclarées, </t>
    </r>
    <r>
      <rPr>
        <b/>
        <sz val="8"/>
        <color indexed="10"/>
        <rFont val="Arial"/>
        <family val="2"/>
      </rPr>
      <t>dont 69 avec Roche</t>
    </r>
  </si>
  <si>
    <r>
      <t xml:space="preserve">- Contrat d'expert (JANSSEN CILAG),
- </t>
    </r>
    <r>
      <rPr>
        <b/>
        <sz val="8"/>
        <color indexed="10"/>
        <rFont val="Arial"/>
        <family val="2"/>
      </rPr>
      <t>ORATEUR INTERVENANT (ROCHE x 2)</t>
    </r>
    <r>
      <rPr>
        <sz val="8"/>
        <rFont val="Arial"/>
        <family val="2"/>
      </rPr>
      <t>,</t>
    </r>
  </si>
  <si>
    <t xml:space="preserve"> 8èmes journées annuelles du Groupe Sarcome Français - Groupe d'étude des Tumeurs Osseuses, Lyon (CHUGAÏ),
- 1ères Recommandations Saint Paul de Vence en Gynécologie, Paris (JANSSEN CILAG)</t>
  </si>
  <si>
    <r>
      <t>Les contrats avec les firmes sont passés sous silence (</t>
    </r>
    <r>
      <rPr>
        <b/>
        <sz val="8"/>
        <color indexed="10"/>
        <rFont val="Arial"/>
        <family val="2"/>
      </rPr>
      <t>dont 2 avec Roche</t>
    </r>
    <r>
      <rPr>
        <sz val="8"/>
        <rFont val="Arial"/>
        <family val="2"/>
      </rPr>
      <t>)</t>
    </r>
  </si>
  <si>
    <t>- Réunion Onconnect, Issy-les-Moulineaux (JANSSEN CILAG),</t>
  </si>
  <si>
    <r>
      <t xml:space="preserve">- </t>
    </r>
    <r>
      <rPr>
        <b/>
        <sz val="8"/>
        <color indexed="10"/>
        <rFont val="Arial"/>
        <family val="2"/>
      </rPr>
      <t>EXPERT (ROCHE x 4)</t>
    </r>
    <r>
      <rPr>
        <sz val="8"/>
        <rFont val="Arial"/>
        <family val="2"/>
      </rPr>
      <t xml:space="preserve">,
- </t>
    </r>
    <r>
      <rPr>
        <b/>
        <sz val="8"/>
        <color indexed="10"/>
        <rFont val="Arial"/>
        <family val="2"/>
      </rPr>
      <t>ORATEUR INTERVENANT (ROCHE)</t>
    </r>
    <r>
      <rPr>
        <sz val="8"/>
        <rFont val="Arial"/>
        <family val="2"/>
      </rPr>
      <t>,
- Etude clinique/ préclinique/ Enquête (SERVIER),
- Prestation de conseil - expertise (SERVIER x 2),</t>
    </r>
  </si>
  <si>
    <t>Le montant du contrat avec EISAI n'est pas précisé</t>
  </si>
  <si>
    <t>- Réunion d’Experts Epilepsie
ATELIER PROJET EPI K (EISAI)</t>
  </si>
  <si>
    <t>Sur le site "Sunshine Act" du CNOM : Un généraliste à ENNEZAT (63), un pédiatre aux HCL (PIERRE-BENITE, 69), un cardiologue à Nouméa (Nouvelle Calédonie), mais pas d'oncologue sur BORDEAUX…
Son N° RPPS "10002749686" ne donne rien non plus...
En revanche, une déclaration publique d'intérêt (DPI) très fournie est disponible sur le site de l'INCa (cliquer sur cette cellule sur laquelle nous avons inséré le lien hypertexte : http://www.e-cancer.fr/deontologie-et-declarations-publiques-dinterets/declarations-publiques-dinterets/tous-les-experts/doc_download/6713-robert-jacques- pour la télécharger...)</t>
  </si>
  <si>
    <t>Rien sur le site "Sunshine-Act" du CNOM. En revanche, une DPI récente (novembre 2012) est accessible sur le site de l'INCa. Elle renferme de nombreux liens d'intérêts avec les firmes pharmaceutiques dont ROCHE. Cliquer sur cette case pour la télécharger..
Rédacteur en chef de la revue "VEGF-ACTU - La lettre de l'angiogénèse" accessible à cette adresse : http://www.jle.com/fr/VEGF/index.mhtml (recopier le lien dans votre navigateur). Une revue dans laquelle nous retrouvons de nombreux articles écrits par les oncologues du collectif. Lesquels déclarent n'avoir aucun lien d'intérêt...</t>
  </si>
  <si>
    <t>Pr. / Pharmacologie - Oncologie</t>
  </si>
  <si>
    <r>
      <t>- ASCO, Chicago, Illinois, USA, mai 2013 (ROCHE)</t>
    </r>
    <r>
      <rPr>
        <sz val="8"/>
        <rFont val="Arial"/>
        <family val="2"/>
      </rPr>
      <t>,</t>
    </r>
  </si>
  <si>
    <r>
      <t xml:space="preserve">3 contrats avec Servier et </t>
    </r>
    <r>
      <rPr>
        <b/>
        <sz val="8"/>
        <color indexed="10"/>
        <rFont val="Arial"/>
        <family val="2"/>
      </rPr>
      <t>5 avec Roche</t>
    </r>
    <r>
      <rPr>
        <sz val="8"/>
        <rFont val="Arial"/>
        <family val="2"/>
      </rPr>
      <t>, dont les montants ne sont pas précisés…</t>
    </r>
  </si>
  <si>
    <r>
      <t xml:space="preserve">- </t>
    </r>
    <r>
      <rPr>
        <b/>
        <sz val="8"/>
        <color indexed="10"/>
        <rFont val="Arial"/>
        <family val="2"/>
      </rPr>
      <t>EXPERT (ROCHE)</t>
    </r>
    <r>
      <rPr>
        <sz val="8"/>
        <rFont val="Arial"/>
        <family val="2"/>
      </rPr>
      <t xml:space="preserve">,
- </t>
    </r>
    <r>
      <rPr>
        <b/>
        <sz val="8"/>
        <color indexed="10"/>
        <rFont val="Arial"/>
        <family val="2"/>
      </rPr>
      <t>ORATEUR INTERVENANT (ROCHE)</t>
    </r>
    <r>
      <rPr>
        <sz val="8"/>
        <rFont val="Arial"/>
        <family val="2"/>
      </rPr>
      <t xml:space="preserve">,
- CONTRAT D'ORATEUR (PFIZER),
- Intervention Orateur/Modérateur (ASTRAZENECA),
- </t>
    </r>
    <r>
      <rPr>
        <b/>
        <sz val="8"/>
        <color indexed="10"/>
        <rFont val="Arial"/>
        <family val="2"/>
      </rPr>
      <t xml:space="preserve">RECHERCHE (PRA International)
</t>
    </r>
  </si>
  <si>
    <t>- Grand Ouest Actualités en Urologie, La Rochelle (JANSSEN CILAG),</t>
  </si>
  <si>
    <t>CHU LA MILETRIE</t>
  </si>
  <si>
    <r>
      <t xml:space="preserve">- </t>
    </r>
    <r>
      <rPr>
        <b/>
        <sz val="8"/>
        <color indexed="10"/>
        <rFont val="Arial"/>
        <family val="0"/>
      </rPr>
      <t>ORATEUR INTERVENANT (ROCHE)</t>
    </r>
    <r>
      <rPr>
        <sz val="8"/>
        <rFont val="Arial"/>
        <family val="0"/>
      </rPr>
      <t>,
- RECHERCHE (PRA International)</t>
    </r>
  </si>
  <si>
    <r>
      <t xml:space="preserve">Les montants des contrats </t>
    </r>
    <r>
      <rPr>
        <b/>
        <sz val="8"/>
        <color indexed="10"/>
        <rFont val="Arial"/>
        <family val="2"/>
      </rPr>
      <t>dont 1 d'orateur pour Roche</t>
    </r>
    <r>
      <rPr>
        <sz val="8"/>
        <rFont val="Arial"/>
        <family val="2"/>
      </rPr>
      <t>, sont pas précisés</t>
    </r>
  </si>
  <si>
    <r>
      <t xml:space="preserve">- </t>
    </r>
    <r>
      <rPr>
        <b/>
        <sz val="8"/>
        <color indexed="10"/>
        <rFont val="Arial"/>
        <family val="2"/>
      </rPr>
      <t>ASCO, Chicago, Illinois, USA, mai 2013 (ROCHE)</t>
    </r>
    <r>
      <rPr>
        <sz val="8"/>
        <rFont val="Arial"/>
        <family val="2"/>
      </rPr>
      <t>,
- Controverse et convergence dans le cancer du poumon localement avancé ou métastatique, Paris (LILLY),
- 4eme Pneumo Académie Sud Est, Montélimar (LILLY), 
- EPREX</t>
    </r>
    <r>
      <rPr>
        <sz val="8"/>
        <rFont val="Arial"/>
        <family val="0"/>
      </rPr>
      <t>®</t>
    </r>
    <r>
      <rPr>
        <sz val="8"/>
        <rFont val="Arial"/>
        <family val="2"/>
      </rPr>
      <t xml:space="preserve"> : Un biomédicament, Issy-les-Moulineaux (JANSSEN CILAG),
- Eurocancer, Paris</t>
    </r>
  </si>
  <si>
    <t>Neus Rottlan Basté (Paris)</t>
  </si>
  <si>
    <t>- BOARD D'EXPERTS - THÉRAPEUTIQUE (PFIZER),
- CONTRAT ORATEUR - 9ÈMES REH (PFIZER),
Conseil/Expertise (ASTRAZENECA)</t>
  </si>
  <si>
    <r>
      <t xml:space="preserve">- </t>
    </r>
    <r>
      <rPr>
        <b/>
        <sz val="8"/>
        <color indexed="10"/>
        <rFont val="Arial"/>
        <family val="2"/>
      </rPr>
      <t>Intergroupe Francophone
de Cancérologie Thoracique - 4ème journée de Médecine translationnelle et cancer du poumon - Vers l’épidémiologie moléculaire et au-delà (ROCHE)</t>
    </r>
    <r>
      <rPr>
        <sz val="8"/>
        <rFont val="Arial"/>
        <family val="2"/>
      </rPr>
      <t>,
- 9ème Rencontres Européennes de l'Hémophilie (PFIZER)</t>
    </r>
  </si>
  <si>
    <t>Pas de chiffrement des contrats</t>
  </si>
  <si>
    <r>
      <t xml:space="preserve">- Conseil/Expertise (ASTRAZENECA),
- Contrat d'expert (JANSSEN CILAG),
- </t>
    </r>
    <r>
      <rPr>
        <b/>
        <sz val="8"/>
        <color indexed="10"/>
        <rFont val="Arial"/>
        <family val="2"/>
      </rPr>
      <t>ORATEUR INTERVENANT (ROCHE)</t>
    </r>
    <r>
      <rPr>
        <sz val="8"/>
        <rFont val="Arial"/>
        <family val="2"/>
      </rPr>
      <t>,</t>
    </r>
  </si>
  <si>
    <r>
      <t xml:space="preserve">Pas de chiffrement des contrats </t>
    </r>
    <r>
      <rPr>
        <b/>
        <sz val="8"/>
        <color indexed="10"/>
        <rFont val="Arial"/>
        <family val="2"/>
      </rPr>
      <t>dont 1 avec Roche</t>
    </r>
    <r>
      <rPr>
        <sz val="8"/>
        <rFont val="Arial"/>
        <family val="2"/>
      </rPr>
      <t>...</t>
    </r>
  </si>
  <si>
    <r>
      <t xml:space="preserve">- </t>
    </r>
    <r>
      <rPr>
        <b/>
        <sz val="8"/>
        <color indexed="10"/>
        <rFont val="Arial"/>
        <family val="2"/>
      </rPr>
      <t>ASCO, Chicago, Illinois, USA, mai 2013 (ROCHE)</t>
    </r>
    <r>
      <rPr>
        <sz val="8"/>
        <rFont val="Arial"/>
        <family val="2"/>
      </rPr>
      <t>,
- 1ères Recommandations Saint Paul de Vence en Gynécologie, Paris (JANSSEN CILAG),</t>
    </r>
  </si>
  <si>
    <t>- ASCO (American Society of Clinical Oncolgy) 48th annual meeting, Chicago, Illinois, USA (JANSSEN CILAG) 
- Genitourinary Cancers Symposium, Orlando, Floride, USA (JANSSEN CILAG)</t>
  </si>
  <si>
    <r>
      <t xml:space="preserve">'- Conseil et Communication Médico-Scientifique (SANOFI x 4),
- CONTRAT DE CONSULTANT - ACTUALITÉS DANS LE CANCER DU REIN (PFIZER x 2),
- Contrat de recherche (NOVARTIS),
- CONTRAT CONSULTANT (PFIZER x 2),
- Contrat de conseil / prestation (NOVARTIS x 2),
- </t>
    </r>
    <r>
      <rPr>
        <b/>
        <sz val="8"/>
        <color indexed="10"/>
        <rFont val="Arial"/>
        <family val="2"/>
      </rPr>
      <t>ORATEUR INTERVENANT (ROCHE)</t>
    </r>
    <r>
      <rPr>
        <sz val="8"/>
        <rFont val="Arial"/>
        <family val="2"/>
      </rPr>
      <t>,
- INTERVENTION REUNION SCIENTIFIQUE (Eisai)
- Manifestation à caractère SCIENTIFIQUE et professionnel (KEOCYT)
- Recherche x 2 (PRA International)</t>
    </r>
  </si>
  <si>
    <r>
      <t xml:space="preserve">- </t>
    </r>
    <r>
      <rPr>
        <b/>
        <sz val="8"/>
        <color indexed="10"/>
        <rFont val="Arial"/>
        <family val="2"/>
      </rPr>
      <t>ASCO, Chicago, Illinois, USA, mai 2013 (ROCHE)</t>
    </r>
    <r>
      <rPr>
        <sz val="8"/>
        <rFont val="Arial"/>
        <family val="2"/>
      </rPr>
      <t xml:space="preserve">,
- Cancer de la Prostate : Nouveaux Enjeux ?, Nice (JANSSEN CILAG),
- Actualités dans le cancer du sein métastatique, Paris (PFIZER), </t>
    </r>
  </si>
  <si>
    <r>
      <t>Très nombreux contrats sans montant (</t>
    </r>
    <r>
      <rPr>
        <b/>
        <sz val="8"/>
        <color indexed="10"/>
        <rFont val="Arial"/>
        <family val="2"/>
      </rPr>
      <t>dont 
1 avec Roche</t>
    </r>
    <r>
      <rPr>
        <sz val="8"/>
        <rFont val="Arial"/>
        <family val="2"/>
      </rPr>
      <t xml:space="preserve">),…
Déplacements des 5 mai 2012, 5 juin 2012 et 
8 décembre 2012 avec Novartis sans que ne soient précisées les manifestations scientifiques et les destinations pour un coût de prise en charge de 14.653 €
Idem pour Sanofi les 14 avril 2012, 12 janvier et 22 mars 2013 pour 1.301 €
</t>
    </r>
  </si>
  <si>
    <t xml:space="preserve">- Conseil et Communication Médico-Scientifique (SANOFI),
</t>
  </si>
  <si>
    <t>Contrat avec Sanofi non chiffré</t>
  </si>
  <si>
    <r>
      <t xml:space="preserve">- </t>
    </r>
    <r>
      <rPr>
        <b/>
        <sz val="8"/>
        <color indexed="10"/>
        <rFont val="Arial"/>
        <family val="2"/>
      </rPr>
      <t>AACR annual meeting 2013 (American Association for Cancer Research), Washington (ROCHE)</t>
    </r>
    <r>
      <rPr>
        <sz val="8"/>
        <rFont val="Arial"/>
        <family val="2"/>
      </rPr>
      <t>,</t>
    </r>
  </si>
  <si>
    <r>
      <t xml:space="preserve">- </t>
    </r>
    <r>
      <rPr>
        <b/>
        <sz val="8"/>
        <color indexed="10"/>
        <rFont val="Arial"/>
        <family val="2"/>
      </rPr>
      <t>ORATEUR INTERVENANT (ROCHE)</t>
    </r>
    <r>
      <rPr>
        <sz val="8"/>
        <rFont val="Arial"/>
        <family val="2"/>
      </rPr>
      <t xml:space="preserve">,
- Etude clinique/ préclinique/ Enquête (SERVIER), </t>
    </r>
  </si>
  <si>
    <t>Prénom, Nom (Ville)</t>
  </si>
  <si>
    <r>
      <t xml:space="preserve">- Contrat de conseil / prestation (NOVARTIS),
- convention d'hospitalite (GSK x 4),
- </t>
    </r>
    <r>
      <rPr>
        <b/>
        <sz val="8"/>
        <color indexed="10"/>
        <rFont val="Arial"/>
        <family val="2"/>
      </rPr>
      <t>EXPERT (ROCHE x 3)</t>
    </r>
    <r>
      <rPr>
        <sz val="8"/>
        <rFont val="Arial"/>
        <family val="2"/>
      </rPr>
      <t>,
- Collaboration Scientifique (GSK),</t>
    </r>
  </si>
  <si>
    <r>
      <t>Les montants des nombreux contrats signés avec les industriels du médicaments (</t>
    </r>
    <r>
      <rPr>
        <b/>
        <sz val="8"/>
        <color indexed="10"/>
        <rFont val="Arial"/>
        <family val="2"/>
      </rPr>
      <t>dont 3 avec Roche</t>
    </r>
    <r>
      <rPr>
        <sz val="8"/>
        <rFont val="Arial"/>
        <family val="2"/>
      </rPr>
      <t>) ne sont pas précisés…</t>
    </r>
  </si>
  <si>
    <t>Contrat avec AZ non précisé</t>
  </si>
  <si>
    <t>Pas de chiffrement des contrats avec les firmes</t>
  </si>
  <si>
    <t>Contrat avec EISAI passé sous silence…</t>
  </si>
  <si>
    <r>
      <t>Pas de chiffrement des multiples contrats avec les firmes (</t>
    </r>
    <r>
      <rPr>
        <b/>
        <sz val="8"/>
        <color indexed="10"/>
        <rFont val="Arial"/>
        <family val="2"/>
      </rPr>
      <t>dont 2 avec Roche</t>
    </r>
    <r>
      <rPr>
        <sz val="8"/>
        <rFont val="Arial"/>
        <family val="2"/>
      </rPr>
      <t>)</t>
    </r>
  </si>
  <si>
    <t>Pas de chiffrement des très nombreux contrats avec les firmes</t>
  </si>
  <si>
    <r>
      <t>Pas de chiffrement des contrats avec les firmes (</t>
    </r>
    <r>
      <rPr>
        <b/>
        <sz val="8"/>
        <color indexed="10"/>
        <rFont val="Arial"/>
        <family val="2"/>
      </rPr>
      <t>dont 3 avec Roche</t>
    </r>
    <r>
      <rPr>
        <sz val="8"/>
        <rFont val="Arial"/>
        <family val="2"/>
      </rPr>
      <t>)</t>
    </r>
  </si>
  <si>
    <r>
      <t>Pas de chiffrement des contrats avec les firmes (</t>
    </r>
    <r>
      <rPr>
        <b/>
        <sz val="8"/>
        <color indexed="10"/>
        <rFont val="Arial"/>
        <family val="2"/>
      </rPr>
      <t>dont 4 avec Roche</t>
    </r>
    <r>
      <rPr>
        <sz val="8"/>
        <rFont val="Arial"/>
        <family val="2"/>
      </rPr>
      <t>)</t>
    </r>
  </si>
  <si>
    <t>Pas de chiffrement des contrats avec EISAI</t>
  </si>
  <si>
    <r>
      <t>Pas de chiffrement des contrats avec les firmes (</t>
    </r>
    <r>
      <rPr>
        <b/>
        <sz val="8"/>
        <color indexed="10"/>
        <rFont val="Arial"/>
        <family val="2"/>
      </rPr>
      <t>dont 6 avec Roche</t>
    </r>
    <r>
      <rPr>
        <sz val="8"/>
        <rFont val="Arial"/>
        <family val="2"/>
      </rPr>
      <t>)</t>
    </r>
  </si>
  <si>
    <t>Pas de chiffrement des multiples contrats avec les firmes</t>
  </si>
  <si>
    <t>Pas de montant pour le contat avec Roche</t>
  </si>
  <si>
    <r>
      <t>Pas de chiffrement des contrats avec les firmes (</t>
    </r>
    <r>
      <rPr>
        <b/>
        <sz val="8"/>
        <color indexed="10"/>
        <rFont val="Arial"/>
        <family val="2"/>
      </rPr>
      <t>dont 1 avec Roche</t>
    </r>
    <r>
      <rPr>
        <sz val="8"/>
        <rFont val="Arial"/>
        <family val="2"/>
      </rPr>
      <t>)</t>
    </r>
  </si>
  <si>
    <r>
      <t>Les contrats avec les firmes sont passés sous silence (</t>
    </r>
    <r>
      <rPr>
        <b/>
        <sz val="8"/>
        <color indexed="10"/>
        <rFont val="Arial"/>
        <family val="2"/>
      </rPr>
      <t>dont 1 avec Roche</t>
    </r>
    <r>
      <rPr>
        <sz val="8"/>
        <rFont val="Arial"/>
        <family val="2"/>
      </rPr>
      <t>)</t>
    </r>
  </si>
  <si>
    <t>Pas de montant pour le contrat avec J&amp;J</t>
  </si>
  <si>
    <t>Très nombreux contrats sans montants avec les firmes</t>
  </si>
  <si>
    <t>Nombreux contrats sans montant…</t>
  </si>
  <si>
    <r>
      <t>NB : Nous avons bien fait attention à ne pas prendre les informations concernant un deuxième Christophe HENNEQUIN, Parasitologue à l'hôpital Saint-Antoine... 
Pas de chiffrement des contrats avec les firmes (</t>
    </r>
    <r>
      <rPr>
        <b/>
        <sz val="8"/>
        <color indexed="10"/>
        <rFont val="Arial"/>
        <family val="2"/>
      </rPr>
      <t>dont 2 avec Roche</t>
    </r>
    <r>
      <rPr>
        <sz val="8"/>
        <rFont val="Arial"/>
        <family val="2"/>
      </rPr>
      <t>)</t>
    </r>
  </si>
  <si>
    <r>
      <t>Pas de chiffrement des contrats avec les firmes (</t>
    </r>
    <r>
      <rPr>
        <b/>
        <sz val="8"/>
        <color indexed="10"/>
        <rFont val="Arial"/>
        <family val="2"/>
      </rPr>
      <t>dont 2 avec Roche</t>
    </r>
    <r>
      <rPr>
        <sz val="8"/>
        <rFont val="Arial"/>
        <family val="2"/>
      </rPr>
      <t>)</t>
    </r>
  </si>
  <si>
    <t>Des contrats (dont 1 avec Roche) sans montant</t>
  </si>
  <si>
    <t>Pas de montant pour le contrat avec Roche</t>
  </si>
  <si>
    <r>
      <t xml:space="preserve">Inutile de dire que les contrats signés avec les firmes, </t>
    </r>
    <r>
      <rPr>
        <b/>
        <sz val="8"/>
        <color indexed="10"/>
        <rFont val="Arial"/>
        <family val="2"/>
      </rPr>
      <t>dont 4 avec les laboratoires ROCHE</t>
    </r>
    <r>
      <rPr>
        <sz val="8"/>
        <rFont val="Arial"/>
        <family val="2"/>
      </rPr>
      <t>, représentent des avantages bien supérieurs en montants aux frais de déplacements, d'inscription, de transport et aux invitations au restaurant. Mais la réglementation actuelle n'impose pas d'en préciser la valeur...</t>
    </r>
  </si>
  <si>
    <r>
      <t>Nombreux contrats (</t>
    </r>
    <r>
      <rPr>
        <b/>
        <sz val="8"/>
        <color indexed="10"/>
        <rFont val="Arial"/>
        <family val="2"/>
      </rPr>
      <t>dont 1 avec Roche</t>
    </r>
    <r>
      <rPr>
        <sz val="8"/>
        <rFont val="Arial"/>
        <family val="2"/>
      </rPr>
      <t>), sans montant…</t>
    </r>
  </si>
  <si>
    <t>Pas de montant pour le contrat avec Sanofi !</t>
  </si>
  <si>
    <t>Les montants des nombreux contrats signés avec les industriels du médicaments ne sont pas précisés…</t>
  </si>
  <si>
    <t>Les montants des trois contrats signés avec Sanofi Aventis ne sont pas précisés…</t>
  </si>
  <si>
    <r>
      <t>- Prise en charge des cancers de la prostate en évolution après traitement à visée curative (CHUGAI),
- 5E COLLEGE DU REIN (PFIZER),
-</t>
    </r>
    <r>
      <rPr>
        <b/>
        <sz val="8"/>
        <color indexed="10"/>
        <rFont val="Arial"/>
        <family val="2"/>
      </rPr>
      <t xml:space="preserve"> 3ème Cours Francophone supérieur sur le cancer du sein - Recommandations St Paul de Vence 2013 (ROCHE)</t>
    </r>
    <r>
      <rPr>
        <sz val="8"/>
        <rFont val="Arial"/>
        <family val="2"/>
      </rPr>
      <t>,
- "EPREX</t>
    </r>
    <r>
      <rPr>
        <sz val="8"/>
        <rFont val="Arial"/>
        <family val="0"/>
      </rPr>
      <t>®</t>
    </r>
    <r>
      <rPr>
        <sz val="8"/>
        <rFont val="Arial"/>
        <family val="2"/>
      </rPr>
      <t xml:space="preserve"> et soins oncologiques de support", Issy-les-Moulineaux (JANSSEN CILAG),
</t>
    </r>
  </si>
  <si>
    <t>HOPITAL BRETONNEAU</t>
  </si>
  <si>
    <t>- Conseil et Communication Médico-Scientifique (SANOFI x 3),</t>
  </si>
  <si>
    <t>Serge Evrard (Bordeaux)</t>
  </si>
  <si>
    <t>Christine Abraham (Versailles)</t>
  </si>
  <si>
    <t>Danièle Avenin (Paris)</t>
  </si>
  <si>
    <t>Dominique Bechade (Bordeaux)</t>
  </si>
  <si>
    <t>Karine Beerblock (Paris)</t>
  </si>
  <si>
    <t>Jean-François Berdah (Hyères)</t>
  </si>
  <si>
    <t>Nathalie Bonnin (Lyon)</t>
  </si>
  <si>
    <t>Philippe Bougnoux (Tours)</t>
  </si>
  <si>
    <t>Roland Bugat (Toulouse)</t>
  </si>
  <si>
    <t>Elisabeth Carola (Creil)</t>
  </si>
  <si>
    <t>Bruno Chauffert (Amiens)</t>
  </si>
  <si>
    <t>Olivier Chapet (Lyon)</t>
  </si>
  <si>
    <t>Erick Chirat (Meudon la Forêt)</t>
  </si>
  <si>
    <t>Philippe Chollet (Clermont)</t>
  </si>
  <si>
    <t>Paul Cottu (Paris)</t>
  </si>
  <si>
    <t>Stéphane Culine (Paris)</t>
  </si>
  <si>
    <t>Hervé Curé (Reims)</t>
  </si>
  <si>
    <t>Eric Dansin (Lille)</t>
  </si>
  <si>
    <t>Jean-Pierre Delord (Toulouse)</t>
  </si>
  <si>
    <t>Gaël Deplanque (Paris)</t>
  </si>
  <si>
    <t>Jean-Yves Douillard (Nantes)</t>
  </si>
  <si>
    <t>Gil Dubernard (Lyon)</t>
  </si>
  <si>
    <t>Xavier Durando (Clermont-Ferrand)</t>
  </si>
  <si>
    <t>Michel Ducreux (Villejuif)</t>
  </si>
  <si>
    <t>Marc Espié (Paris)</t>
  </si>
  <si>
    <t>Adoracion Esteso (Paris)</t>
  </si>
  <si>
    <t>Conventions</t>
  </si>
  <si>
    <t>Conseil et Communication Médico-Scientifique (Sanofi Aventis France)</t>
  </si>
  <si>
    <t>Etablissement</t>
  </si>
  <si>
    <t>Titre / Spécialité</t>
  </si>
  <si>
    <t>Pr. / Chirurgie digestive</t>
  </si>
  <si>
    <t>Congrès / réunions "scientifiques"</t>
  </si>
  <si>
    <t>Remarques</t>
  </si>
  <si>
    <t>Jean-Marc Ferrero (Nice)</t>
  </si>
  <si>
    <t>Dr. / Oncologie</t>
  </si>
  <si>
    <t>CENTRE ANTOINE LACASSAGNE</t>
  </si>
  <si>
    <t>INSTITUT BERGONIE</t>
  </si>
  <si>
    <t>Gilles Freyer (Lyon)</t>
  </si>
  <si>
    <t>CH LYON SUD</t>
  </si>
  <si>
    <t>Pr. / Oncologie</t>
  </si>
  <si>
    <t>Rémunérations perçues de ROCHE</t>
  </si>
  <si>
    <t>Jean-François Geay (Versailles)</t>
  </si>
  <si>
    <t>DR. / Oncologie Médicale</t>
  </si>
  <si>
    <t>CH VERSAILLES</t>
  </si>
  <si>
    <t>Olivier Glehen (Lyon)</t>
  </si>
  <si>
    <t xml:space="preserve"> CH LYON SUD</t>
  </si>
  <si>
    <t>Dr. / Chirurgie digestive</t>
  </si>
  <si>
    <t>Transport - Hébergement - Inscription</t>
  </si>
  <si>
    <t>Joseph Gligorov (Paris)</t>
  </si>
  <si>
    <t>HOPITAL TENON</t>
  </si>
  <si>
    <r>
      <t xml:space="preserve">- Conseil et Communication Médico-Scientifique (Sanofi Aventis France)
- Contrat d'orateur (Novartis)
</t>
    </r>
    <r>
      <rPr>
        <b/>
        <sz val="8"/>
        <color indexed="10"/>
        <rFont val="Arial"/>
        <family val="2"/>
      </rPr>
      <t>- EXPERT (ROCHE)</t>
    </r>
    <r>
      <rPr>
        <sz val="8"/>
        <rFont val="Arial"/>
        <family val="2"/>
      </rPr>
      <t xml:space="preserve">
- INTERVENTION REUNION SCIENTIFIQUE (Eisai)</t>
    </r>
  </si>
  <si>
    <r>
      <t xml:space="preserve">- </t>
    </r>
    <r>
      <rPr>
        <b/>
        <sz val="8"/>
        <color indexed="10"/>
        <rFont val="Arial"/>
        <family val="2"/>
      </rPr>
      <t>ORATEUR INTERVENANT (ROCHE)</t>
    </r>
  </si>
  <si>
    <r>
      <t xml:space="preserve">- Essai clinique (PPD France SAS)
- CONSEILS SCIENTIFIQUES (Eisaï x 3 conventions)
- </t>
    </r>
    <r>
      <rPr>
        <b/>
        <sz val="8"/>
        <color indexed="10"/>
        <rFont val="Arial"/>
        <family val="2"/>
      </rPr>
      <t>Expert (ROCHE)</t>
    </r>
  </si>
  <si>
    <t>- 1ères recommendations en gynécologie, Saint Paul de Vence (JANSSEN CILAG)</t>
  </si>
  <si>
    <t>François Golfier (Lyon)</t>
  </si>
  <si>
    <t>Pr. / Gynécologie</t>
  </si>
  <si>
    <t>PIERRE BENITE</t>
  </si>
  <si>
    <t>François Goldwasser (Paris)</t>
  </si>
  <si>
    <t>Pr. / Oncologie Médicale</t>
  </si>
  <si>
    <t>Groupe Hospitalier COCHIN</t>
  </si>
  <si>
    <t>- Journées Francophones de Nutrition, Lyon</t>
  </si>
  <si>
    <t>Restauration &amp; hospitalité</t>
  </si>
  <si>
    <r>
      <t>N</t>
    </r>
    <r>
      <rPr>
        <sz val="8"/>
        <color indexed="10"/>
        <rFont val="Arial"/>
        <family val="0"/>
      </rPr>
      <t>É</t>
    </r>
    <r>
      <rPr>
        <sz val="8"/>
        <color indexed="10"/>
        <rFont val="Arial"/>
        <family val="2"/>
      </rPr>
      <t>ANT</t>
    </r>
  </si>
  <si>
    <t>Rosine Guimbaud (Toulouse)</t>
  </si>
  <si>
    <t>INSTITUT CLAUDIUS REGAUD</t>
  </si>
  <si>
    <t>Pr. / Gastro-entérologie, Laboratoire d'oncogénétique</t>
  </si>
  <si>
    <t>On ne sait pas à quoi correspond le billet d'avion de 6.298 €, offert par Novartis, car la seule réunion scientifique mentionnée semble avoir eu lieu dans les locaux franciliens de JANSSEN CILAG…</t>
  </si>
  <si>
    <t>Christophe Hennequin (Paris)</t>
  </si>
  <si>
    <t>Pr. / Radiothérapie</t>
  </si>
  <si>
    <t>Hôpital Saint-Louis, AP-HP</t>
  </si>
  <si>
    <r>
      <t xml:space="preserve">- </t>
    </r>
    <r>
      <rPr>
        <b/>
        <sz val="8"/>
        <color indexed="10"/>
        <rFont val="Arial"/>
        <family val="2"/>
      </rPr>
      <t>ORATEUR INTERVENANT (ROCHE)</t>
    </r>
    <r>
      <rPr>
        <sz val="8"/>
        <rFont val="Arial"/>
        <family val="2"/>
      </rPr>
      <t xml:space="preserve">
- Contrat d'orateur (NOVARTIS)
- Conseil et Communication Médico-Scientifique (SANOFI)
- </t>
    </r>
    <r>
      <rPr>
        <b/>
        <sz val="8"/>
        <color indexed="10"/>
        <rFont val="Arial"/>
        <family val="2"/>
      </rPr>
      <t>EXPERT (ROCHE)</t>
    </r>
    <r>
      <rPr>
        <sz val="8"/>
        <rFont val="Arial"/>
        <family val="2"/>
      </rPr>
      <t xml:space="preserve">
- Contrat d'expert réunion scientifique ou professionnelle </t>
    </r>
    <r>
      <rPr>
        <sz val="8"/>
        <rFont val="Arial"/>
        <family val="0"/>
      </rPr>
      <t>(JANSSEN CILAG)</t>
    </r>
  </si>
  <si>
    <r>
      <t xml:space="preserve">- </t>
    </r>
    <r>
      <rPr>
        <b/>
        <sz val="8"/>
        <color indexed="10"/>
        <rFont val="Arial"/>
        <family val="2"/>
      </rPr>
      <t>3ème Cours Francophone supérieur sur le cancer du sein - Recommendations St Paul de Vence 2013 (ROCHE)</t>
    </r>
    <r>
      <rPr>
        <sz val="8"/>
        <rFont val="Arial"/>
        <family val="2"/>
      </rPr>
      <t xml:space="preserve">
- Forum 2013 en uro-oncologie, Paris (JANSSEN CILAG)</t>
    </r>
  </si>
  <si>
    <t>Florence Joly (Caen)</t>
  </si>
  <si>
    <t>CENTRE FRANÇOIS BACLESSE</t>
  </si>
  <si>
    <r>
      <t xml:space="preserve">- </t>
    </r>
    <r>
      <rPr>
        <b/>
        <sz val="8"/>
        <color indexed="10"/>
        <rFont val="Arial"/>
        <family val="2"/>
      </rPr>
      <t>EXPERT (ROCHE x 2)</t>
    </r>
    <r>
      <rPr>
        <sz val="8"/>
        <rFont val="Arial"/>
        <family val="2"/>
      </rPr>
      <t xml:space="preserve">
- PRISE EN CHARGE - CONSULTANT (PFIZER)
- CONTRAT DE CONSULTANT - EXPERT BOARD MTOR (PFIZER)
- Contrat d'orateur (NOVARTIS x 3)
- Contrat de recherche (NOVARTIS)
- Contrat de conseil / prestation (NOVARTIS)
- Conseil et Communication Médico-Scientifique (SANOFI)
- Collaboration Scientifique (GSK)
- Participation réunion scientifique ou professionnelle (JANSSEN CILAG)</t>
    </r>
  </si>
  <si>
    <t>- Stratégies de prise en charge du cancer de la prostate résistant à la castration en 2013, Caen (JANSSEN CILAG)
- Symposium :Prise en Charge
Du Cancer de la Prostate - COU 302, Bordeaux
- Réunion Master Class Prise en charge du Cancer de la Prostate Résistant à la Castration, Issy-les-Moulineaux (JANSSEN CILAG)
- 1ères Recommandations Saint 
Paul de Vence en Gynécologie, Hotel Pullman, Paris</t>
  </si>
  <si>
    <t>Nicolas Jovenin (Reims)</t>
  </si>
  <si>
    <t>?</t>
  </si>
  <si>
    <t>INSTITUT JEAN GODINOT</t>
  </si>
  <si>
    <t xml:space="preserve">- Conseil et Communication Médico-Scientifique (SANOFI)
- Contrat de conseil / prestation (NOVARTIS)
- REUNION PROFESSIONNELLE (PROSTRAKAN) </t>
  </si>
  <si>
    <t>- Actualités en uro-oncologie (JANSSEN CILAG)
- Hypnose, Musique, Chimie - 3 approches de la prise en charge de la douleur cancéreuse (PROSTRAKAN)
- Réunion post-MASCC soins oncologiques de support (JANSSEN CILAG)
- ACTUALITE DANS LE CANCER DU SEIN METASTATIQUE (EISAÏ)</t>
  </si>
  <si>
    <t>Ahmed Khalil (Paris)</t>
  </si>
  <si>
    <t>HOPITAL TENON, AP-HP</t>
  </si>
  <si>
    <r>
      <t xml:space="preserve">- 1er cours multidisciplinaire sur le CANCER DE LA PROSTATE,  Nice - St-Paul de Vence (JANSSEN CILAG)
- Réunion Onconnect, Paris (JANSSEN CILAG)
</t>
    </r>
    <r>
      <rPr>
        <sz val="8"/>
        <color indexed="10"/>
        <rFont val="Arial"/>
        <family val="2"/>
      </rPr>
      <t xml:space="preserve">- </t>
    </r>
    <r>
      <rPr>
        <b/>
        <sz val="8"/>
        <color indexed="10"/>
        <rFont val="Arial"/>
        <family val="2"/>
      </rPr>
      <t>Journées Francophones d'Hépato-gastroentérologie et d'oncologie digestive, Paris (ROCHE)</t>
    </r>
  </si>
  <si>
    <t>Didier Kamioner (Paris)</t>
  </si>
  <si>
    <t>Hôpital Privé de l'Ouest Parisien, Général de Santé</t>
  </si>
  <si>
    <t>Novartis a payé pour cet oncologue plus de 2.000 € en transport et inscription, mais nous ne savons pas pour quelle réunion scientifique…</t>
  </si>
  <si>
    <t>Ivan Krakowski (Nancy)</t>
  </si>
  <si>
    <t>CENTRE ALEXIS VAUTRIN</t>
  </si>
  <si>
    <t>- CONTRAT RECHERCHE CLINIQUE (PFIZER x 3)
- CONTRAT DE CONSULTANT - PRÉPARATION ET MODÉRATION DU SYMPOSIUM DOULEURS NEUROPATHIQUES EN ONCOLOGIE (PFIZER)
- HONORAIRE (TAKEDA x 4)
- PRISE EN CHARGE - CONTRAT RECHERCHE CLINIQUE (PFIZER)
- HONORAIRE (Meda)</t>
  </si>
  <si>
    <t>- RP Prospect - Cas cliniques virtuels, prise en charge du cancer de la prostate (JANSSEN CILAG)
- FORUM 2012 de l’Uro-Oncologie
- Réunion post-MASCC soins oncologiques de support (JANSSEN CILAG)</t>
  </si>
  <si>
    <t>CH André MIGNOT - Le Chesnay-Versailles</t>
  </si>
  <si>
    <t>- Contrat de recherche (NOVARTIS)</t>
  </si>
  <si>
    <t>Période :</t>
  </si>
  <si>
    <t>- 2ème semestre 2012, et 
- 1er semestre 2013</t>
  </si>
  <si>
    <t>Source :</t>
  </si>
  <si>
    <t>CNOM - "Données exploitables"</t>
  </si>
  <si>
    <t>Jean-Emmanuel Kurtz (Strasbourg)</t>
  </si>
  <si>
    <t>CHU HAUTEPIERRE, Strasbourg</t>
  </si>
  <si>
    <t>Francis Lévi (Paris)</t>
  </si>
  <si>
    <t>HOPITAL PAUL BROUSSE - AP-HP</t>
  </si>
  <si>
    <t>Jean-Pierre Lotz (Paris)</t>
  </si>
  <si>
    <t>- Contrat d'expert (JANSSEN CILAG)</t>
  </si>
  <si>
    <t>Pr. / CANCEROLOGIE MEDICALE</t>
  </si>
  <si>
    <t>- ASCO, Chicago, Illinois, USA, juin 2012 (JANSSEN CILAG),
- BON USAGE D’UN NOUVEAU
TRAITEMENT AMBULATOIRE DANS LE CANCER DE LA PROSTATE (JANSSEN CILAG)</t>
  </si>
  <si>
    <t>David Machover (paris)</t>
  </si>
  <si>
    <t xml:space="preserve"> HOPITAL TENON - AP-HP
</t>
  </si>
  <si>
    <t>Pr. / Hématologie</t>
  </si>
  <si>
    <t>David Malka (Villejuif)</t>
  </si>
  <si>
    <t>Dr. / Gastro-entérologie</t>
  </si>
  <si>
    <t>INSTITUT GUSTAVE ROUSSY, Villejuif</t>
  </si>
  <si>
    <r>
      <t xml:space="preserve">- Contrat d'orateur (NOVARTIS)
- </t>
    </r>
    <r>
      <rPr>
        <b/>
        <sz val="8"/>
        <color indexed="10"/>
        <rFont val="Arial"/>
        <family val="2"/>
      </rPr>
      <t>EXPERT (ROCHE)</t>
    </r>
    <r>
      <rPr>
        <sz val="8"/>
        <rFont val="Arial"/>
        <family val="2"/>
      </rPr>
      <t xml:space="preserve">
- CONTRAT DE CONSULTANT - REUNION SCIENTIFIQUE ET MEDICALE SUR LES TUMEURS RARES DIGESTIVES (PFIZER)
- </t>
    </r>
    <r>
      <rPr>
        <b/>
        <sz val="8"/>
        <color indexed="10"/>
        <rFont val="Arial"/>
        <family val="2"/>
      </rPr>
      <t>ORATEUR INTERVENANT (ROCHE)</t>
    </r>
    <r>
      <rPr>
        <sz val="8"/>
        <rFont val="Arial"/>
        <family val="2"/>
      </rPr>
      <t xml:space="preserve">
- Conseil et Communication Médico-Scientifique (SANOFI)</t>
    </r>
  </si>
  <si>
    <r>
      <t xml:space="preserve">- </t>
    </r>
    <r>
      <rPr>
        <b/>
        <sz val="8"/>
        <color indexed="10"/>
        <rFont val="Arial"/>
        <family val="2"/>
      </rPr>
      <t>ASCO, Chicago, Illinois, USA, mai 2013 (ROCHE),</t>
    </r>
    <r>
      <rPr>
        <sz val="8"/>
        <rFont val="Arial"/>
        <family val="2"/>
      </rPr>
      <t xml:space="preserve"> 
- </t>
    </r>
    <r>
      <rPr>
        <b/>
        <sz val="8"/>
        <color indexed="10"/>
        <rFont val="Arial"/>
        <family val="2"/>
      </rPr>
      <t>Journées Cancérologie Digestives Intéractives, Paris (ROCHE),</t>
    </r>
    <r>
      <rPr>
        <sz val="8"/>
        <rFont val="Arial"/>
        <family val="2"/>
      </rPr>
      <t xml:space="preserve">
- </t>
    </r>
    <r>
      <rPr>
        <b/>
        <sz val="8"/>
        <color indexed="10"/>
        <rFont val="Arial"/>
        <family val="2"/>
      </rPr>
      <t>Journées Francophones d'Hépato-gastroentérologie et d'oncologie digestive, Paris (ROCHE)</t>
    </r>
  </si>
  <si>
    <t>Michel Marty (Paris)</t>
  </si>
  <si>
    <t>HOPITAL SAINT LOUIS - AP-HP</t>
  </si>
  <si>
    <r>
      <t xml:space="preserve">- CONSULTANT x5 (PFIZER),
- DEVELOPPEMENT CLINIQUE ET COMMUNICATION (NANOBIOTIX S.A.),
- </t>
    </r>
    <r>
      <rPr>
        <b/>
        <sz val="8"/>
        <color indexed="10"/>
        <rFont val="Arial"/>
        <family val="2"/>
      </rPr>
      <t>Orateur intervenant (ROCHE),</t>
    </r>
    <r>
      <rPr>
        <sz val="8"/>
        <rFont val="Arial"/>
        <family val="2"/>
      </rPr>
      <t xml:space="preserve">
- Prestation de services (JNB-Développement )</t>
    </r>
  </si>
  <si>
    <t>Bénédicte Mastroianni (Lyon)</t>
  </si>
  <si>
    <t>HOPITAL LOUIS PRADEL - BRON</t>
  </si>
  <si>
    <t>Dr / ONCO PNEUMOLOGIE</t>
  </si>
  <si>
    <r>
      <t xml:space="preserve">- </t>
    </r>
    <r>
      <rPr>
        <b/>
        <sz val="8"/>
        <color indexed="10"/>
        <rFont val="Arial"/>
        <family val="2"/>
      </rPr>
      <t>ORATEUR INTERVENANT (ROCHE)</t>
    </r>
    <r>
      <rPr>
        <sz val="8"/>
        <rFont val="Arial"/>
        <family val="2"/>
      </rPr>
      <t>,</t>
    </r>
  </si>
  <si>
    <t>André Mathieu (Narbonne)</t>
  </si>
  <si>
    <t>Dr. / Radiothérapie</t>
  </si>
  <si>
    <t>POLYCLINIQUE DU LANGUEDOC, NARBONNE</t>
  </si>
  <si>
    <r>
      <t xml:space="preserve">- GROUPE D’EXPERTS
Languedoc Roussillon - Actualités
dans le cancer du sein métastatique (EISAÏ)
- 1er cours multidisciplinaire
sur le CANCER DE LA PROSTATE (JANSSEN CILAG)
- 1ères Recommandations
Saint Paul de Vence en Gynécologie (JANSSEN CILAG)
- Cancer de la Prostate Résistant
à la Castration - Nouveaux Enjeux (JANSSEN),
- </t>
    </r>
    <r>
      <rPr>
        <b/>
        <sz val="8"/>
        <color indexed="10"/>
        <rFont val="Arial"/>
        <family val="2"/>
      </rPr>
      <t>MONACO AGE ONCOLOGY 2013 (ROCHE)</t>
    </r>
    <r>
      <rPr>
        <sz val="8"/>
        <rFont val="Arial"/>
        <family val="2"/>
      </rPr>
      <t xml:space="preserve">,
- ACTUALITES POST ASCO GU (JANSSEN CILAG)
- ZYTIGA@, avancée dans le cancer métastatique de
la prostate résistant à la castration (JANSSEN CILAG) </t>
    </r>
  </si>
  <si>
    <t>- Conseil et Communication Médico-Scientifique (SANOFI),
- INTERVENTION REUNION SCIENTIFIQUE (EISAÏ)
- Contrat de recherche x 2 (NOVARTIS),
- Contrat de conseil / prestation (NOVARTIS x 2)</t>
  </si>
  <si>
    <t>Didier Mayeur (Versailles)</t>
  </si>
  <si>
    <t>- Conseil et Communication Médico-Scientifique (SANOFI)
- Contrat d'expert (JANSSEN CILAG)
- Contrat d'expert réunion scientifique ou professionnelle (JANSSEN CILAG)</t>
  </si>
  <si>
    <t>CH ANDRE MIGNOT - HEMATOLOGIE ONCOLOGIE, LE CHESNAY</t>
  </si>
  <si>
    <t>Dr / ONCOLOGIE - HEMATOLOGIE</t>
  </si>
  <si>
    <t>- Programme Master Class Douleur « ACTUALITES DANS LA PRISE EN CHARGE DES DOULEURS D’ORIGINE CANCEREUSE », Moulin de la Forge (60), (JANSSEN CILAG),
- 2nd Cours Francophone Supérieur sur le Cancer du sein en situation Métastatique, Nice - St-Paul de Vence (KEOCYT),
- FORUM 2012 De l’Uro-Oncologie (JANSSEN CILAG)</t>
  </si>
  <si>
    <t>Laurent Mignot (Paris)</t>
  </si>
  <si>
    <t>- Hospitalité (EFFIK)</t>
  </si>
  <si>
    <t>INSTITUT CURIE, Paris</t>
  </si>
  <si>
    <t>- Mise au point sur le cancer du sein (EFFIK)</t>
  </si>
  <si>
    <t>On ne sait pas où est allé le Dr Laurent MIGNOT (billet avion = 5572+)</t>
  </si>
  <si>
    <t>Jean-Louis Misset (Paris)</t>
  </si>
  <si>
    <t>HOPITAL SAINT LOUIS, AP-HP</t>
  </si>
  <si>
    <t>- 2nd Cours Francophone Supérieur sur Le Cancer du sein en situation Métastatique, NICE (JANSSEN CILAG)</t>
  </si>
  <si>
    <t>Emmanuel Mitry (Paris)</t>
  </si>
  <si>
    <t>CENTRE RENE HUGUENIN</t>
  </si>
  <si>
    <r>
      <t xml:space="preserve">- </t>
    </r>
    <r>
      <rPr>
        <b/>
        <sz val="8"/>
        <color indexed="10"/>
        <rFont val="Arial"/>
        <family val="2"/>
      </rPr>
      <t>ORATEUR INTERVENANT (ROCHE x2)</t>
    </r>
    <r>
      <rPr>
        <b/>
        <sz val="8"/>
        <rFont val="Arial"/>
        <family val="2"/>
      </rPr>
      <t>,</t>
    </r>
    <r>
      <rPr>
        <sz val="8"/>
        <rFont val="Arial"/>
        <family val="2"/>
      </rPr>
      <t xml:space="preserve">
- Conseil et Communication Médico-Scientifique (SANOFI),
- </t>
    </r>
    <r>
      <rPr>
        <b/>
        <sz val="8"/>
        <color indexed="10"/>
        <rFont val="Arial"/>
        <family val="2"/>
      </rPr>
      <t>EXPERT (ROCHE x4)</t>
    </r>
    <r>
      <rPr>
        <sz val="8"/>
        <rFont val="Arial"/>
        <family val="2"/>
      </rPr>
      <t>,</t>
    </r>
  </si>
  <si>
    <r>
      <t xml:space="preserve">- </t>
    </r>
    <r>
      <rPr>
        <b/>
        <sz val="8"/>
        <color indexed="10"/>
        <rFont val="Arial"/>
        <family val="2"/>
      </rPr>
      <t>ASCO, Chicago, Illinois, USA, mai 2013 (ROCHE)</t>
    </r>
    <r>
      <rPr>
        <sz val="8"/>
        <rFont val="Arial"/>
        <family val="2"/>
      </rPr>
      <t xml:space="preserve">,
- </t>
    </r>
    <r>
      <rPr>
        <b/>
        <sz val="8"/>
        <color indexed="10"/>
        <rFont val="Arial"/>
        <family val="2"/>
      </rPr>
      <t>2èmes Journées de Cancérologie Digestive Interactives, Paris (ROCHE)</t>
    </r>
    <r>
      <rPr>
        <sz val="8"/>
        <rFont val="Arial"/>
        <family val="2"/>
      </rPr>
      <t xml:space="preserve">,
- </t>
    </r>
    <r>
      <rPr>
        <b/>
        <sz val="8"/>
        <color indexed="10"/>
        <rFont val="Arial"/>
        <family val="2"/>
      </rPr>
      <t>2013 Gastro-Intestinal Cancers Symposium, San Francisco (ROCHE)</t>
    </r>
    <r>
      <rPr>
        <sz val="8"/>
        <rFont val="Arial"/>
        <family val="2"/>
      </rPr>
      <t xml:space="preserve">,
</t>
    </r>
  </si>
  <si>
    <t>Moïse Namer (Nice)</t>
  </si>
  <si>
    <t xml:space="preserve">- CONSEILS/REUNION SCIENTIFIQUES (EISAÏ x 2),
</t>
  </si>
  <si>
    <t>CLINIQUE SAINT GEORGE</t>
  </si>
  <si>
    <r>
      <t xml:space="preserve">- </t>
    </r>
    <r>
      <rPr>
        <b/>
        <sz val="8"/>
        <color indexed="10"/>
        <rFont val="Arial"/>
        <family val="2"/>
      </rPr>
      <t>ASCO, Chicago, Illinois, USA, mai 2013 (ROCHE)</t>
    </r>
    <r>
      <rPr>
        <sz val="8"/>
        <rFont val="Arial"/>
        <family val="2"/>
      </rPr>
      <t>,
- Zytiga</t>
    </r>
    <r>
      <rPr>
        <sz val="8"/>
        <rFont val="Arial"/>
        <family val="0"/>
      </rPr>
      <t>®</t>
    </r>
    <r>
      <rPr>
        <sz val="8"/>
        <rFont val="Arial"/>
        <family val="2"/>
      </rPr>
      <t>, nouvelle avancée dans le cancer métastatique résistant à la castration, Paris (JANSSEN CILAG),
- 1ères Recommandations Saint Paul de Vence en Gynécologie (JANSSEN CILAG),
- Cancer de la Prostate : Nouveaux Enjeux ?, Nice,  (JANSSEN CILAG),</t>
    </r>
  </si>
  <si>
    <t>Hubert Orfeuvre (Bourg en Bresse)</t>
  </si>
  <si>
    <t>CH BOURG-EN-BRESSE</t>
  </si>
  <si>
    <r>
      <t xml:space="preserve">- </t>
    </r>
    <r>
      <rPr>
        <b/>
        <sz val="8"/>
        <color indexed="10"/>
        <rFont val="Arial"/>
        <family val="2"/>
      </rPr>
      <t>RECHERCHE (ROCHE x4)</t>
    </r>
    <r>
      <rPr>
        <sz val="8"/>
        <rFont val="Arial"/>
        <family val="2"/>
      </rPr>
      <t>,
- Contrat de recherche (NOVARTIS x3)</t>
    </r>
  </si>
  <si>
    <t>- Echanges sur le myélome multiple, Issy-les-Moulineaux (JANSSEN CILAG),</t>
  </si>
  <si>
    <t>François-Jean Pedinielli (Aix-en-Provence)</t>
  </si>
  <si>
    <t>POLYCLINIQUE PARC RAMBOT LA PROVENCALE, AIX-EN-PROVENCE</t>
  </si>
  <si>
    <t>Thierry Petit (Strasbourg)</t>
  </si>
  <si>
    <t>CENTRE PAUL STRAUSS, STARSBOURG</t>
  </si>
  <si>
    <r>
      <t xml:space="preserve">- Convention d'Hospitalité (GENZYME),
- </t>
    </r>
    <r>
      <rPr>
        <b/>
        <sz val="8"/>
        <color indexed="10"/>
        <rFont val="Arial"/>
        <family val="2"/>
      </rPr>
      <t>EXPERT (ROCHE x 3)</t>
    </r>
    <r>
      <rPr>
        <sz val="8"/>
        <rFont val="Arial"/>
        <family val="2"/>
      </rPr>
      <t>,</t>
    </r>
  </si>
  <si>
    <r>
      <t>- 13ème Cours Francophone Supérieur sur le Cancer du sein, St-Paul-de-Vence (</t>
    </r>
    <r>
      <rPr>
        <b/>
        <sz val="8"/>
        <color indexed="10"/>
        <rFont val="Arial"/>
        <family val="2"/>
      </rPr>
      <t>ROCHE</t>
    </r>
    <r>
      <rPr>
        <sz val="8"/>
        <rFont val="Arial"/>
        <family val="2"/>
      </rPr>
      <t xml:space="preserve">), </t>
    </r>
  </si>
  <si>
    <t>Xavier Pivot (Besançon)</t>
  </si>
  <si>
    <t>HOPITAL JEAN MINJOZ, CHU BESANÇON</t>
  </si>
  <si>
    <r>
      <t>- ASCO, Chicago, Illinois, USA, mai 2013 (ROCHE)</t>
    </r>
    <r>
      <rPr>
        <sz val="8"/>
        <rFont val="Arial"/>
        <family val="2"/>
      </rPr>
      <t xml:space="preserve">, 
</t>
    </r>
    <r>
      <rPr>
        <b/>
        <sz val="8"/>
        <color indexed="10"/>
        <rFont val="Arial"/>
        <family val="2"/>
      </rPr>
      <t>- 13ème Cours Francophone Supérieur sur le Cancer du sein, Nice - St-Paul-de-Vence, janvier 2013 (ROCHE)</t>
    </r>
    <r>
      <rPr>
        <sz val="8"/>
        <rFont val="Arial"/>
        <family val="2"/>
      </rPr>
      <t xml:space="preserve">, </t>
    </r>
  </si>
  <si>
    <t xml:space="preserve">Nous ne savons pas à quoi correspondent les 1.342 € déboursés par GSK (deux fois 192 € HOSPITALITE et 479 € TRANSPORT) les 27/03/2013 et 29/05/2013... </t>
  </si>
  <si>
    <t>Pierre Laurent-Puig (Paris)</t>
  </si>
  <si>
    <t>Dr. / Oncologie Gastro-entérologie</t>
  </si>
  <si>
    <t>Hôpital européen Georges-Pompidou, AP-HP</t>
  </si>
  <si>
    <t>Eric Pujade-Lauraine (Paris)</t>
  </si>
  <si>
    <t>HOPITAL HOTEL-DIEU, AP-HP</t>
  </si>
  <si>
    <t>Alain Ravaud (Bordeaux)</t>
  </si>
  <si>
    <t>Hôpital Saint-André, BORDEAUX</t>
  </si>
  <si>
    <t>- CONTRAT DE CONSULTANT (PFIZER),
- Contrat de conseil / prestation (NOVARTIS),
- CONTRAT DE CONSULTANT - ACTU CANCER REIN (PFIZER),
- Contrat de conseil / prestation (NOVARTIS x2),
- Contrat d'orateur (NOVARTIS),
- Orateur (ASTRAZENECA),
- Contrat d'expert réunion scientifique ou professionnelle (JANSSEN CILAG),</t>
  </si>
  <si>
    <t>Sandrine Richard (Paris)</t>
  </si>
  <si>
    <t>- INTERVENTION REUNION SCIENTIFIQUE (EISAI)</t>
  </si>
  <si>
    <t>- Symposium :Prise en Charge
Du Cancer de la Prostate - COU 302, Bordeaux (JANSSEN CILAG)</t>
  </si>
  <si>
    <t>Jacques Robert (Bordeaux)</t>
  </si>
  <si>
    <t>Henri Roché (Toulouse)</t>
  </si>
  <si>
    <t>Aude-Marie Savoye (Reims)</t>
  </si>
  <si>
    <t>La manifestation scientifique pour laquelle GSK a assuré la prise en charge de cette oncologue le 16 janvier 2013 pour plus de 2,000 euros, n'est pas précisée sur le site du CNOM</t>
  </si>
  <si>
    <t>Institut Jean Godinot</t>
  </si>
  <si>
    <t>Florian Scotté (Paris)</t>
  </si>
  <si>
    <t>HEGP - ONCOLOGIE MEDICALE</t>
  </si>
  <si>
    <r>
      <t xml:space="preserve">- </t>
    </r>
    <r>
      <rPr>
        <b/>
        <sz val="8"/>
        <color indexed="10"/>
        <rFont val="Arial"/>
        <family val="2"/>
      </rPr>
      <t>ASCO, Chicago, Illinois, USA, mai 2013 (ROCHE)</t>
    </r>
    <r>
      <rPr>
        <b/>
        <sz val="8"/>
        <rFont val="Arial"/>
        <family val="2"/>
      </rPr>
      <t xml:space="preserve">,
- </t>
    </r>
    <r>
      <rPr>
        <b/>
        <sz val="8"/>
        <color indexed="10"/>
        <rFont val="Arial"/>
        <family val="2"/>
      </rPr>
      <t xml:space="preserve">13ème Cours Francophone Supérieur sur le Cancer du sein, St-Paul-de-Vence (ROCHE), </t>
    </r>
  </si>
  <si>
    <r>
      <t xml:space="preserve">- </t>
    </r>
    <r>
      <rPr>
        <b/>
        <sz val="8"/>
        <color indexed="10"/>
        <rFont val="Arial"/>
        <family val="2"/>
      </rPr>
      <t>ASCO, Chicago, Illinois, USA, mai 2013 (ROCHE)</t>
    </r>
    <r>
      <rPr>
        <sz val="8"/>
        <rFont val="Arial"/>
        <family val="2"/>
      </rPr>
      <t xml:space="preserve">,
- </t>
    </r>
    <r>
      <rPr>
        <b/>
        <sz val="8"/>
        <color indexed="10"/>
        <rFont val="Arial"/>
        <family val="2"/>
      </rPr>
      <t>13ème Cours Francophone Supérieur sur le Cancer du sein, St-Paul-de-Vence (ROCHE)</t>
    </r>
    <r>
      <rPr>
        <sz val="8"/>
        <rFont val="Arial"/>
        <family val="2"/>
      </rPr>
      <t xml:space="preserve">, 
- FORUM 2012 de l’Uro-Oncologie (JANSSEN CILAG),
- Nouveautés dans les Nausées et Vomissements Chimio Induits (NVCI) iPATCH, Berlin (PROSTRAKAN),
</t>
    </r>
  </si>
  <si>
    <r>
      <t xml:space="preserve">- Contrat d'expert (JANSSEN CILAG),
- Conseil et Communication Médico-Scientifique (SANOFI),
- </t>
    </r>
    <r>
      <rPr>
        <b/>
        <sz val="8"/>
        <color indexed="10"/>
        <rFont val="Arial"/>
        <family val="2"/>
      </rPr>
      <t>EXPERT (ROCHE)</t>
    </r>
    <r>
      <rPr>
        <sz val="8"/>
        <rFont val="Arial"/>
        <family val="2"/>
      </rPr>
      <t xml:space="preserve">,
- </t>
    </r>
    <r>
      <rPr>
        <b/>
        <sz val="8"/>
        <color indexed="10"/>
        <rFont val="Arial"/>
        <family val="2"/>
      </rPr>
      <t>Orateur intervenant (ROCHE)</t>
    </r>
    <r>
      <rPr>
        <sz val="8"/>
        <rFont val="Arial"/>
        <family val="2"/>
      </rPr>
      <t xml:space="preserve">,
- Contrat Orateur Formation SETOFILM Séminaire des Ventes (NORGINE),
- CONVENTION ORATEUR (PROSTRAKAN),
</t>
    </r>
  </si>
  <si>
    <t>Frédéric Selle (Paris)</t>
  </si>
  <si>
    <r>
      <t xml:space="preserve">- </t>
    </r>
    <r>
      <rPr>
        <b/>
        <sz val="8"/>
        <color indexed="10"/>
        <rFont val="Arial"/>
        <family val="2"/>
      </rPr>
      <t>EXPERT (ROCHE x 2)</t>
    </r>
    <r>
      <rPr>
        <sz val="8"/>
        <rFont val="Arial"/>
        <family val="2"/>
      </rPr>
      <t xml:space="preserve">,
- </t>
    </r>
    <r>
      <rPr>
        <b/>
        <sz val="8"/>
        <color indexed="10"/>
        <rFont val="Arial"/>
        <family val="2"/>
      </rPr>
      <t>ORATEUR INTERVENANT (ROCHE)</t>
    </r>
    <r>
      <rPr>
        <sz val="8"/>
        <rFont val="Arial"/>
        <family val="2"/>
      </rPr>
      <t>,</t>
    </r>
  </si>
  <si>
    <t>3 contrats (2 d'expert, 1 d'orateur) dont les montants sont tus !</t>
  </si>
  <si>
    <t>Denis Smith (Bordeaux)</t>
  </si>
  <si>
    <r>
      <t>HÔPITAL ST-ANDR</t>
    </r>
    <r>
      <rPr>
        <sz val="8"/>
        <rFont val="Arial"/>
        <family val="0"/>
      </rPr>
      <t>É</t>
    </r>
  </si>
  <si>
    <r>
      <t xml:space="preserve">- </t>
    </r>
    <r>
      <rPr>
        <b/>
        <sz val="8"/>
        <color indexed="10"/>
        <rFont val="Arial"/>
        <family val="2"/>
      </rPr>
      <t>2èmes Journées Cancérologie Digestives Intéractives, Boulogne Billancourt (ROCHE)</t>
    </r>
    <r>
      <rPr>
        <sz val="8"/>
        <rFont val="Arial"/>
        <family val="2"/>
      </rPr>
      <t>,</t>
    </r>
  </si>
  <si>
    <r>
      <t xml:space="preserve">- </t>
    </r>
    <r>
      <rPr>
        <b/>
        <sz val="8"/>
        <color indexed="10"/>
        <rFont val="Arial"/>
        <family val="2"/>
      </rPr>
      <t>Expert (ROCHE)</t>
    </r>
    <r>
      <rPr>
        <sz val="8"/>
        <rFont val="Arial"/>
        <family val="2"/>
      </rPr>
      <t>,
- Contrat de recherche (NOVARTIS),</t>
    </r>
  </si>
  <si>
    <t>Nous ne connaissons pas la manifestation scientifique pour laquelle Novartis a pris en charge 759 € de frais de transport, hébergement et d'inscription le 18 mars 2013</t>
  </si>
  <si>
    <t>Jean-Charles Soria (Villejuif)</t>
  </si>
  <si>
    <t>INSTITUT GUSTAVE ROUSSY</t>
  </si>
  <si>
    <t>Pierre Soubeyran (Bordeaux)</t>
  </si>
  <si>
    <t>- CONVENTION DE PRESTATION SCIENTIFIQUE (CELGENE),</t>
  </si>
  <si>
    <t>Les destinations de mai 2012 (dont un billet d'avion à 6,797 €) et de mai 2013, financées par Celgène, ne sont pas précisés. Les montants des contrats avec Celgène sont inconnus…</t>
  </si>
  <si>
    <t>Pierre-Jean Souquet (Lyon)</t>
  </si>
  <si>
    <t>GROUPE HOSPITALIER LYON SUD</t>
  </si>
  <si>
    <t>Dr. / Pneumologie</t>
  </si>
  <si>
    <t>Les montants des contrats de recherche  et d'orateur ne sont pas connus</t>
  </si>
  <si>
    <t>Marc Spielmann (Villejuif)</t>
  </si>
  <si>
    <t>- INTERVENTION SYMPOSIUM (EISAI),</t>
  </si>
  <si>
    <r>
      <t xml:space="preserve">- 10ème Biennale Monégasque de Cancérologie, Monaco (EISAI),
- </t>
    </r>
    <r>
      <rPr>
        <b/>
        <sz val="8"/>
        <color indexed="10"/>
        <rFont val="Arial"/>
        <family val="2"/>
      </rPr>
      <t>ASCO, Chicago, Illinois, USA, mai 2013 (ROCHE)</t>
    </r>
    <r>
      <rPr>
        <sz val="8"/>
        <rFont val="Arial"/>
        <family val="2"/>
      </rPr>
      <t xml:space="preserve">,
- </t>
    </r>
    <r>
      <rPr>
        <b/>
        <sz val="8"/>
        <color indexed="10"/>
        <rFont val="Arial"/>
        <family val="2"/>
      </rPr>
      <t>3ème Cours Francophone supérieur sur le cancer du sein - Recommendations St Paul de Vence 2013 (ROCHE)</t>
    </r>
    <r>
      <rPr>
        <sz val="8"/>
        <rFont val="Arial"/>
        <family val="2"/>
      </rPr>
      <t>,</t>
    </r>
  </si>
  <si>
    <t>Sophie Tartas (Lyon)</t>
  </si>
  <si>
    <t xml:space="preserve">- Contrat d'expert Congrès (JANSSEN CILAG),
- Contrat d'expert réunion scientifique ou professionnelle (JANSSEN CILAG x 2),
- HONORAIRE (TAKEDA)
</t>
  </si>
  <si>
    <t>- Les rencontres de la cancérologie Française, Lyon (JANSSEN CILAG),
- POST ASCO-GU, Lyon (JANSSEN CILAG),
- Nouveautés et actualités en onco-urologie après le congrès de l’ASCO-GU (JANSSEN CILAG),
- Genitourinary Cancers Symposium, Orlando, Floride, USA (JANSSEN CILAG),
- ACTUALITES SUR LA PRISE EN
CHARGE DU CANCER DE LA
PROSTATE EN PHASE
METASTATIQUE, Etoile sur Rhône (JANSSEN CILAG),
- FORUM 2012 De l’Uro-Oncologie (JANSSEN CILAG),</t>
  </si>
  <si>
    <t>Jean-Marc Tourani (Poitiers)</t>
  </si>
  <si>
    <t>Les montants des contrats de recherche ne sont pas précisés</t>
  </si>
  <si>
    <t>Nicole Tubiana-Matthieu (Limoges)</t>
  </si>
  <si>
    <t>- Collaboration Scientifique (GSK),
- Contrat de conseil / prestation (NOVARTIS),
- Conseil et Communication Médico-Scientifique (SANOFI),</t>
  </si>
  <si>
    <t>HOPITAL DUPUYTREN, CHU LIMOGES</t>
  </si>
  <si>
    <r>
      <t xml:space="preserve">- "EPREX, un biomédicament", Issy-les-Moulineaux (JANSSEN CILAG),
- </t>
    </r>
    <r>
      <rPr>
        <b/>
        <sz val="8"/>
        <color indexed="10"/>
        <rFont val="Arial"/>
        <family val="2"/>
      </rPr>
      <t>"Launch Meeting 2013" (ROCHE)</t>
    </r>
    <r>
      <rPr>
        <sz val="8"/>
        <rFont val="Arial"/>
        <family val="2"/>
      </rPr>
      <t>,
- 1ères Recommandations Saint
Paul de Vence en Gynécologie, Paris (JANSSEN CILAG)</t>
    </r>
  </si>
  <si>
    <t>Aucune information (ni programme, ni destination) pour le "Launch meeting" pour lequel Roche a déboursé pour Mme le Pr 1.248 € (528 € de transport, 460 € d'hôtel et 260 € de restauration)</t>
  </si>
  <si>
    <t>Marc Ychou (Montpellier)</t>
  </si>
  <si>
    <t>CRLC VAL D'AURELLE PAUL LAMARQUE</t>
  </si>
  <si>
    <r>
      <t xml:space="preserve">- CONVENTION DE PRESTATION SCIENTIFIQUE (CELGENE x 2),
- Contrat de recherche (NOVARTIS),
- Convention de Consultant (LILLY),
- Contrat de conseil / prestation (NOVARTIS),
- </t>
    </r>
    <r>
      <rPr>
        <b/>
        <sz val="8"/>
        <color indexed="10"/>
        <rFont val="Arial"/>
        <family val="2"/>
      </rPr>
      <t>ORATEUR INTERVENANT (ROCHE x2)</t>
    </r>
    <r>
      <rPr>
        <sz val="8"/>
        <rFont val="Arial"/>
        <family val="2"/>
      </rPr>
      <t>,</t>
    </r>
  </si>
  <si>
    <t>En octobre 2012, Novartis a financé 2.050 € de transport et d'hébergement, 660 € de frais d'inscription et 120 € de restauration, sans que ne soit précisés la manifestation scientifique et le lieux.</t>
  </si>
  <si>
    <t>Benoît You (Lyon)</t>
  </si>
  <si>
    <t>- Réunion investigateurs (ASTRAZENECA)</t>
  </si>
  <si>
    <r>
      <t xml:space="preserve">- </t>
    </r>
    <r>
      <rPr>
        <b/>
        <sz val="8"/>
        <color indexed="10"/>
        <rFont val="Arial"/>
        <family val="2"/>
      </rPr>
      <t>ASCO, Chicago, Illinois, USA, mai 2013 (ROCHE)</t>
    </r>
    <r>
      <rPr>
        <sz val="8"/>
        <rFont val="Arial"/>
        <family val="2"/>
      </rPr>
      <t>,</t>
    </r>
  </si>
  <si>
    <t>Nicolas Girard (Lyon)</t>
  </si>
  <si>
    <t>HOPITAL LOUIS PRADEL</t>
  </si>
  <si>
    <r>
      <t xml:space="preserve">- </t>
    </r>
    <r>
      <rPr>
        <b/>
        <sz val="8"/>
        <color indexed="10"/>
        <rFont val="Arial"/>
        <family val="2"/>
      </rPr>
      <t>ORATEUR INTERVENANT (ROCHE x3)</t>
    </r>
    <r>
      <rPr>
        <sz val="8"/>
        <rFont val="Arial"/>
        <family val="2"/>
      </rPr>
      <t xml:space="preserve">,
- </t>
    </r>
    <r>
      <rPr>
        <b/>
        <sz val="8"/>
        <color indexed="10"/>
        <rFont val="Arial"/>
        <family val="2"/>
      </rPr>
      <t>RECHERCHE (ROCHE)</t>
    </r>
    <r>
      <rPr>
        <sz val="8"/>
        <rFont val="Arial"/>
        <family val="2"/>
      </rPr>
      <t>,
- Conseil/Expertise (ASTRAZENECA),
- Recherche biomédicale (ICON CLINICAL RESEARCH),
- Intervention Orateur/Modérateur (ASTRAZENECA),</t>
    </r>
  </si>
  <si>
    <t>- 17ème congrès Pneumologie de langue française, Lille (LILLY),
- 4ème Pneumo Académie Sud Est, Montboucher sur Jabron (LILLY)</t>
  </si>
  <si>
    <t>- Convention d'Hospitalité (SANOFI),
- Contrat d'expert réunion scientifique ou professionnelle (JANSSEN CILAG),</t>
  </si>
  <si>
    <t>- « La consultation onco-gériatrique en Ile de France : actualités », Paris (JANSSEN CILAG)</t>
  </si>
  <si>
    <t>Les montants des contrats signés avec les firmes ne sont pas précisés</t>
  </si>
  <si>
    <t>Dr. / Gastro-entérologie-Oncologie</t>
  </si>
  <si>
    <t>- Conseil et Communication Médico-Scientifique (SANOFI)</t>
  </si>
  <si>
    <t>Les montants des contrats de recherche signés avec les firmes ne sont pas précisés</t>
  </si>
  <si>
    <r>
      <t xml:space="preserve">- </t>
    </r>
    <r>
      <rPr>
        <b/>
        <sz val="8"/>
        <color indexed="10"/>
        <rFont val="Arial"/>
        <family val="2"/>
      </rPr>
      <t>Recherche (ROCHE)</t>
    </r>
    <r>
      <rPr>
        <sz val="8"/>
        <rFont val="Arial"/>
        <family val="2"/>
      </rPr>
      <t xml:space="preserve">,
- INTERVENTION REUNION SCIENTIFIQUE (EISAI), </t>
    </r>
  </si>
  <si>
    <t>- ACTUALITE DANS LE CANCER DU SEIN METASTATIQUE, BESANÇON (EISAI),
- 1er MACA de la SFCP, Ajaccio (CHUGAI),</t>
  </si>
  <si>
    <t>CLINIQUE SAINTE MARGUERITE</t>
  </si>
  <si>
    <r>
      <t xml:space="preserve">- </t>
    </r>
    <r>
      <rPr>
        <b/>
        <sz val="8"/>
        <color indexed="10"/>
        <rFont val="Arial"/>
        <family val="2"/>
      </rPr>
      <t>RECHERCHE (ROCHE)</t>
    </r>
    <r>
      <rPr>
        <sz val="8"/>
        <rFont val="Arial"/>
        <family val="2"/>
      </rPr>
      <t xml:space="preserve">, 
- Recherche et Développement (SANOFI),
- Contrat de recherche (NOVARTIS),
- Conseil et Communication Médico-Scientifique (SANOFI x 3),
- HONORAIRE (TAKEDA x 2),
- Contrat d'expert réunion scientifique ou professionnelle (JANSSEN CILAG x 2),
- Contrat d'expert Congrès (JANSSEN CILAG), </t>
    </r>
  </si>
  <si>
    <t>- EUROCANCER, Paris (JANSSEN CILAG),
- 1er cours multidisciplinaire
sur le CANCER DE LA PROSTATE, Nice Saint-Paul de Vence (JANSSEN CILAG),
- Cancer de la Prostate : Nouveaux Enjeux ?, Toulon (JANSSEN CILAG),
- PROSCA 2013, Marseille (ASTELLAS),
- 2nd Cours Francophone Supérieur sur Le Cancer du sein en situation Métastatique, Nice (JANSSEN CILAG),
- "RP Prospect : Cas cliniques virtuels sur la prise en charge des patients atteints de cancer de la prostate résistants à la castration" (JANSSEN CILAG),
- "Prospect : Cas cliniques virtuels, prise en charge du cancer de la prostate" (JANSSEN CILAG),
- Réunion Master Class Prise en charge du Cancer de la Prostate Résistant à la Castration (CPRC) (JANSSEN CILAG),</t>
  </si>
  <si>
    <t>Les montants des très nombreux contrats signés avec les industriels du médicaments ne sont pas précisés…</t>
  </si>
  <si>
    <t>CENTRE LEON BERARD</t>
  </si>
  <si>
    <t>Groupe Hospitalier Public du Sud de l'Oise</t>
  </si>
  <si>
    <r>
      <t xml:space="preserve">- 4èmes Rencontres Onco-
Hémato Picardes (JANSSEN CILAG),
- </t>
    </r>
    <r>
      <rPr>
        <b/>
        <sz val="8"/>
        <color indexed="10"/>
        <rFont val="Arial"/>
        <family val="2"/>
      </rPr>
      <t>Journées Cancérologie Digestives Intéractives 2013 (ROCHE)</t>
    </r>
    <r>
      <rPr>
        <sz val="8"/>
        <rFont val="Arial"/>
        <family val="2"/>
      </rPr>
      <t>,
- 2nd Cours Francophone Supérieur sur Le Cancer du sein en situation Métastatique, Nice, (JANSSEN CILAG),</t>
    </r>
  </si>
  <si>
    <t>- Conseil et Communication Médico-Scientifique (SANOFI x 6),
- Convention d'Hospitalité (SANOFI),
- Contrat d'expert réunion scientifique ou professionnelle (JANSSEN CILAG),
- Contrat d'expert Congrès (JANSSEN CILAG)</t>
  </si>
  <si>
    <t>HOPITAL SUD, CHU AMIENS</t>
  </si>
  <si>
    <r>
      <t xml:space="preserve">- </t>
    </r>
    <r>
      <rPr>
        <b/>
        <sz val="8"/>
        <color indexed="10"/>
        <rFont val="Arial"/>
        <family val="2"/>
      </rPr>
      <t>ASCO, Chicago, Illinois, USA, mai 2013 (ROCHE)</t>
    </r>
    <r>
      <rPr>
        <sz val="8"/>
        <rFont val="Arial"/>
        <family val="2"/>
      </rPr>
      <t>,
- Forum 2013 en Uro-Oncologie, Amiens (JANSSEN CILAG),</t>
    </r>
  </si>
  <si>
    <t>- COMITE SCIENTIFIQUE (ASTELLAS),
- EXPERTISE (ASTELLAS),
- CONSULTANT (ASTELLAS),
- Contrat d'expert (JANSSEN CILAG),
- Contrat d'expert réunion scientifique ou professionnelle (JANSSEN CILAG), 
- Convention d'Hospitalité (SANOFI),</t>
  </si>
  <si>
    <t>- Réunion CERRAA Comité d’experts régionaux Rhône-Alpes Auvergne, Bron (JANSSEN CILAG),
- Bientôt la fin de la Prostatectomie Radicale ? Les traitements focalisés de demain du cancer de la prostate - Réunion de l'Aura, Amiens (JANSSEN CILAG),
- POST ASCO-GU, Lyon (JANSSEN CILAG),
- Forum 2013 en Uro-Oncologie, Lyon (JANSSEN CILAG),
- ESTRO 31, 2012, Barcellone (JANSSEN CILAG),
- Nouveautés et actualités en onco-urologie après le congrès de l’ASCO-GU, Lyon (JANSSEN CILAG),
- Quelles innovations dans la prise
en charge thérapeutique du
Cancer de la Prostate Résistant à
la Castration en 2012 ? Montélimar (JANSSEN CILAG),
- ASTRO 2012, Boston, USA (ASTELLAS),</t>
  </si>
  <si>
    <t>Le montant du contrat avec Roche n'est pas précisé…</t>
  </si>
  <si>
    <t>HOPITAL PRIVE LES FRANCISCAINES</t>
  </si>
  <si>
    <t>CENTRE JEAN PERRIN</t>
  </si>
  <si>
    <r>
      <t xml:space="preserve">- Actualité en Uro-oncologie, Issy-les-Moulineaux (JANSSEN CILAG),
- </t>
    </r>
    <r>
      <rPr>
        <b/>
        <sz val="8"/>
        <color indexed="10"/>
        <rFont val="Arial"/>
        <family val="2"/>
      </rPr>
      <t>Launch Meeting 2013 (Roche)</t>
    </r>
    <r>
      <rPr>
        <sz val="8"/>
        <rFont val="Arial"/>
        <family val="2"/>
      </rPr>
      <t>,</t>
    </r>
  </si>
  <si>
    <t>Aucune information (ni programme, ni destination) pour le "Launch meeting" des 26 et 27 avril 2013 pour lequel Roche a déboursé 1.228 € (508 € de transport, 460 € d'hôtel et 260 € de restauration)</t>
  </si>
  <si>
    <t>INSTITUT CURIE</t>
  </si>
  <si>
    <r>
      <t xml:space="preserve">- </t>
    </r>
    <r>
      <rPr>
        <b/>
        <sz val="8"/>
        <color indexed="10"/>
        <rFont val="Arial"/>
        <family val="2"/>
      </rPr>
      <t>EXPERT (ROCHE)</t>
    </r>
    <r>
      <rPr>
        <sz val="8"/>
        <rFont val="Arial"/>
        <family val="2"/>
      </rPr>
      <t xml:space="preserve">,
- </t>
    </r>
    <r>
      <rPr>
        <b/>
        <sz val="8"/>
        <color indexed="10"/>
        <rFont val="Arial"/>
        <family val="2"/>
      </rPr>
      <t>Orateur intervenant (ROCHE x 2)</t>
    </r>
    <r>
      <rPr>
        <sz val="8"/>
        <rFont val="Arial"/>
        <family val="2"/>
      </rPr>
      <t>,
- Contrat d'orateur (NOVARTIS x 2),</t>
    </r>
  </si>
  <si>
    <r>
      <t xml:space="preserve">ACTUALITES DANS LE CANCER DU SEIN METASTATIQUE, Château de MONTCHAT (EISAI),
</t>
    </r>
    <r>
      <rPr>
        <b/>
        <sz val="8"/>
        <color indexed="10"/>
        <rFont val="Arial"/>
        <family val="2"/>
      </rPr>
      <t>- ASCO, Chicago, Illinois, USA, mai 2013 (ROCHE)</t>
    </r>
  </si>
  <si>
    <r>
      <t xml:space="preserve">- 17ème congrès Pneumologie de langue française (Lille)
</t>
    </r>
    <r>
      <rPr>
        <sz val="8"/>
        <color indexed="10"/>
        <rFont val="Arial"/>
        <family val="2"/>
      </rPr>
      <t xml:space="preserve">- </t>
    </r>
    <r>
      <rPr>
        <b/>
        <sz val="8"/>
        <color indexed="10"/>
        <rFont val="Arial"/>
        <family val="2"/>
      </rPr>
      <t>ASCO, Chicago, Illinois, USA, mai 2013 (ROCHE)
-  3eme Cours Francophone supérieur sur le cancer du sein - Recommendations St Paul de Vence 2013 (ROCHE)</t>
    </r>
  </si>
  <si>
    <t xml:space="preserve">Les montants des contrats d'expertise ou d'orateurs passés avec ce médecin par les firmes Roche et Novartis ne sont bien sur pas précisés. Nous n'avons pas non plus d'information, ni sur les manifestations scientifiques, ni sur les destinations des intervention du Dr COTTU, financées par Novartis les 16/11/2012 (680 €), 08/12/2012 (6.725 €), 10/04/2013 (5.076 €), 12/05/2013 (1.553 €), </t>
  </si>
  <si>
    <r>
      <t xml:space="preserve">- </t>
    </r>
    <r>
      <rPr>
        <b/>
        <sz val="8"/>
        <color indexed="10"/>
        <rFont val="Arial"/>
        <family val="2"/>
      </rPr>
      <t>ASCO, Chicago, Illinois, USA, mai 2013 (ROCHE)</t>
    </r>
    <r>
      <rPr>
        <sz val="8"/>
        <rFont val="Arial"/>
        <family val="2"/>
      </rPr>
      <t xml:space="preserve">,
- </t>
    </r>
    <r>
      <rPr>
        <b/>
        <sz val="8"/>
        <color indexed="10"/>
        <rFont val="Arial"/>
        <family val="2"/>
      </rPr>
      <t>3ème Cours Francophone supérieur sur le cancer du sein - Recommendations St Paul de Vence 2013, Nice, St-Paul de Vence (ROCHE)</t>
    </r>
    <r>
      <rPr>
        <sz val="8"/>
        <rFont val="Arial"/>
        <family val="2"/>
      </rPr>
      <t>, 
- 1ères Recommandations Saint
Paul de Vence en Gynécologie, Paris (JANSSEN CILAG),</t>
    </r>
  </si>
  <si>
    <t>- Contrat d'expert (JANSSEN CILAG x 3),
- Conseil et Communication Médico-Scientifique (SANOFI x 4),
- Contrat de conseil (BIOALLIANCE),
- Contrat d'orateur (NOVARTIS),
- COLLABORATION SCIENTIFIQUE (DDB HEALTH PARIS x 2),</t>
  </si>
  <si>
    <t>Les multiples contrats signés avec les firmes ne sont évidement pas chiffrés…</t>
  </si>
  <si>
    <t xml:space="preserve">- Stratégies de prise en charge du cancer de la prostate résistant à la castration en 2013, Caen (JANSSEN CILAG),
- Forum des Pharmaciens - Onco-Hématologie, Paris (JANSSEN CILAG),
- Cancer de la Prostate : Nouveaux Enjeux ?, Toulon (JANSSEN CILAG),
- ONCOFORUM 2012, Paris (ASTELLAS),
- FIIOU 2012, Sainte Maxime </t>
  </si>
  <si>
    <r>
      <t xml:space="preserve">- </t>
    </r>
    <r>
      <rPr>
        <b/>
        <sz val="8"/>
        <color indexed="10"/>
        <rFont val="Arial"/>
        <family val="2"/>
      </rPr>
      <t>Le Consultant (ROCHE)</t>
    </r>
    <r>
      <rPr>
        <sz val="8"/>
        <rFont val="Arial"/>
        <family val="2"/>
      </rPr>
      <t>,</t>
    </r>
  </si>
  <si>
    <r>
      <t xml:space="preserve">- </t>
    </r>
    <r>
      <rPr>
        <b/>
        <sz val="8"/>
        <color indexed="10"/>
        <rFont val="Arial"/>
        <family val="2"/>
      </rPr>
      <t>Séminaire Intensif pour Pharmaciens Hospitaliers "Comprendre les nouvelles cibles en cancérologie - 8ème session - Cancers digestifs : Une prise en charge pluridisciplinaire", Paris  (ROCHE)</t>
    </r>
    <r>
      <rPr>
        <sz val="8"/>
        <rFont val="Arial"/>
        <family val="2"/>
      </rPr>
      <t>,</t>
    </r>
  </si>
  <si>
    <t>CENTRE OSCAR LAMBRET</t>
  </si>
  <si>
    <r>
      <t xml:space="preserve">- INTERVENANT SYMPOSIUM CPLF (PFIZER),
- BOARD D'EXPERTS - THÉRAPEUTIQUE (PFIZER),
- </t>
    </r>
    <r>
      <rPr>
        <b/>
        <sz val="8"/>
        <color indexed="10"/>
        <rFont val="Arial"/>
        <family val="2"/>
      </rPr>
      <t>EXPERT (ROCHE x 3)</t>
    </r>
    <r>
      <rPr>
        <sz val="8"/>
        <rFont val="Arial"/>
        <family val="2"/>
      </rPr>
      <t xml:space="preserve">,
- </t>
    </r>
    <r>
      <rPr>
        <b/>
        <sz val="8"/>
        <color indexed="10"/>
        <rFont val="Arial"/>
        <family val="2"/>
      </rPr>
      <t>RECHERCHE (ROCHE)</t>
    </r>
    <r>
      <rPr>
        <sz val="8"/>
        <rFont val="Arial"/>
        <family val="2"/>
      </rPr>
      <t xml:space="preserve">,
- </t>
    </r>
    <r>
      <rPr>
        <b/>
        <sz val="8"/>
        <color indexed="10"/>
        <rFont val="Arial"/>
        <family val="2"/>
      </rPr>
      <t>ORATEUR INTERVENANT (ROCHE)</t>
    </r>
    <r>
      <rPr>
        <sz val="8"/>
        <rFont val="Arial"/>
        <family val="2"/>
      </rPr>
      <t xml:space="preserve">,
- Conseil/Expertise (ASTRAZENECA),
</t>
    </r>
  </si>
  <si>
    <t>Les montants des 5 contrats avec Roche ne sont bien sur pas chiffrés</t>
  </si>
  <si>
    <r>
      <t xml:space="preserve">- </t>
    </r>
    <r>
      <rPr>
        <b/>
        <sz val="8"/>
        <color indexed="10"/>
        <rFont val="Arial"/>
        <family val="2"/>
      </rPr>
      <t>ASCO, Chicago, Illinois, USA, mai 2013 (ROCHE)</t>
    </r>
    <r>
      <rPr>
        <sz val="8"/>
        <rFont val="Arial"/>
        <family val="2"/>
      </rPr>
      <t xml:space="preserve">,
- Controverse et convergence dans le cancer du poumon localement avancé ou métastatique, Paris (LILLY),
- </t>
    </r>
    <r>
      <rPr>
        <b/>
        <sz val="8"/>
        <color indexed="10"/>
        <rFont val="Arial"/>
        <family val="2"/>
      </rPr>
      <t xml:space="preserve"> Intergroupe Francophone
de Cancérologie Thoracique - 4ème journée de Médecine translationnelle et cancer du poumon - Vers l’épidémiologie moléculaire et au-delà (ROCHE)</t>
    </r>
    <r>
      <rPr>
        <sz val="8"/>
        <rFont val="Arial"/>
        <family val="2"/>
      </rPr>
      <t>,</t>
    </r>
  </si>
  <si>
    <t>INSTITUT CLAUDUS REGAUD</t>
  </si>
  <si>
    <t>HOPITAL SAINT JOSEPH</t>
  </si>
  <si>
    <t>- Contrat d'expert réunion scientifique ou professionnelle (JANSSEN CILAG),</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</si>
</sst>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
  </numFmts>
  <fonts count="15">
    <font>
      <sz val="10"/>
      <name val="Arial"/>
      <family val="0"/>
    </font>
    <font>
      <sz val="8"/>
      <name val="Arial"/>
      <family val="0"/>
    </font>
    <font>
      <sz val="9"/>
      <name val="Tahoma"/>
      <family val="0"/>
    </font>
    <font>
      <b/>
      <sz val="9"/>
      <name val="Tahoma"/>
      <family val="0"/>
    </font>
    <font>
      <u val="single"/>
      <sz val="10"/>
      <color indexed="12"/>
      <name val="Arial"/>
      <family val="0"/>
    </font>
    <font>
      <u val="single"/>
      <sz val="10"/>
      <color indexed="36"/>
      <name val="Arial"/>
      <family val="0"/>
    </font>
    <font>
      <b/>
      <i/>
      <sz val="8"/>
      <name val="Arial"/>
      <family val="2"/>
    </font>
    <font>
      <b/>
      <i/>
      <sz val="8"/>
      <color indexed="10"/>
      <name val="Arial"/>
      <family val="2"/>
    </font>
    <font>
      <sz val="8"/>
      <color indexed="10"/>
      <name val="Arial"/>
      <family val="2"/>
    </font>
    <font>
      <b/>
      <sz val="8"/>
      <color indexed="10"/>
      <name val="Arial"/>
      <family val="2"/>
    </font>
    <font>
      <b/>
      <sz val="9"/>
      <color indexed="10"/>
      <name val="Tahoma"/>
      <family val="2"/>
    </font>
    <font>
      <b/>
      <sz val="8"/>
      <name val="Arial"/>
      <family val="2"/>
    </font>
    <font>
      <u val="single"/>
      <sz val="8"/>
      <color indexed="12"/>
      <name val="Arial"/>
      <family val="0"/>
    </font>
    <font>
      <sz val="9"/>
      <color indexed="10"/>
      <name val="Tahoma"/>
      <family val="2"/>
    </font>
    <font>
      <b/>
      <sz val="9"/>
      <color indexed="10"/>
      <name val="Arial"/>
      <family val="0"/>
    </font>
  </fonts>
  <fills count="2">
    <fill>
      <patternFill/>
    </fill>
    <fill>
      <patternFill patternType="gray125"/>
    </fill>
  </fills>
  <borders count="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0" fontId="6" fillId="0" borderId="0" xfId="0" applyFont="1" applyAlignment="1">
      <alignment horizontal="left" vertical="top" wrapText="1"/>
    </xf>
    <xf numFmtId="0" fontId="1" fillId="0" borderId="2" xfId="0" applyFont="1" applyBorder="1" applyAlignment="1">
      <alignment horizontal="left" vertical="top" wrapText="1"/>
    </xf>
    <xf numFmtId="164" fontId="1" fillId="0" borderId="2" xfId="0" applyNumberFormat="1" applyFont="1" applyBorder="1" applyAlignment="1">
      <alignment horizontal="right" vertical="top" wrapText="1"/>
    </xf>
    <xf numFmtId="164" fontId="8" fillId="0" borderId="2" xfId="0" applyNumberFormat="1" applyFont="1" applyBorder="1" applyAlignment="1">
      <alignment horizontal="right" vertical="top"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164" fontId="1" fillId="0" borderId="3" xfId="0" applyNumberFormat="1" applyFont="1" applyBorder="1" applyAlignment="1">
      <alignment horizontal="right" vertical="top" wrapText="1"/>
    </xf>
    <xf numFmtId="164" fontId="8" fillId="0" borderId="3" xfId="0" applyNumberFormat="1" applyFont="1" applyBorder="1" applyAlignment="1">
      <alignment horizontal="right" vertical="top" wrapText="1"/>
    </xf>
    <xf numFmtId="0" fontId="1" fillId="0" borderId="3" xfId="0" applyFont="1" applyFill="1" applyBorder="1" applyAlignment="1">
      <alignment horizontal="left" vertical="top" wrapText="1"/>
    </xf>
    <xf numFmtId="0" fontId="1" fillId="0" borderId="3" xfId="0" applyFont="1" applyBorder="1" applyAlignment="1" quotePrefix="1">
      <alignment horizontal="left" vertical="top" wrapText="1"/>
    </xf>
    <xf numFmtId="164" fontId="1" fillId="0" borderId="0" xfId="0" applyNumberFormat="1" applyFont="1" applyAlignment="1">
      <alignment horizontal="right" vertical="top" wrapText="1"/>
    </xf>
    <xf numFmtId="164" fontId="8" fillId="0" borderId="0" xfId="0" applyNumberFormat="1" applyFont="1" applyAlignment="1">
      <alignment horizontal="right" vertical="top" wrapText="1"/>
    </xf>
    <xf numFmtId="164" fontId="9" fillId="0" borderId="3" xfId="0" applyNumberFormat="1" applyFont="1" applyBorder="1" applyAlignment="1">
      <alignment horizontal="right" vertical="top" wrapText="1"/>
    </xf>
    <xf numFmtId="0" fontId="1" fillId="0" borderId="2" xfId="0" applyFont="1" applyBorder="1" applyAlignment="1" quotePrefix="1">
      <alignment horizontal="left" vertical="top" wrapText="1"/>
    </xf>
    <xf numFmtId="0" fontId="11" fillId="0" borderId="0" xfId="0" applyFont="1" applyAlignment="1">
      <alignment horizontal="right" vertical="top" wrapText="1"/>
    </xf>
    <xf numFmtId="0" fontId="11" fillId="0" borderId="0" xfId="0" applyFont="1" applyAlignment="1" quotePrefix="1">
      <alignment horizontal="left" vertical="top" wrapText="1"/>
    </xf>
    <xf numFmtId="0" fontId="12" fillId="0" borderId="0" xfId="15" applyFont="1" applyAlignment="1">
      <alignment horizontal="left"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right" vertical="top" wrapText="1"/>
    </xf>
    <xf numFmtId="164" fontId="8" fillId="0" borderId="1" xfId="0" applyNumberFormat="1" applyFont="1" applyBorder="1" applyAlignment="1">
      <alignment horizontal="right" vertical="top" wrapText="1"/>
    </xf>
    <xf numFmtId="164" fontId="11" fillId="0" borderId="2" xfId="0" applyNumberFormat="1" applyFont="1" applyBorder="1" applyAlignment="1">
      <alignment horizontal="right" vertical="top" wrapText="1"/>
    </xf>
    <xf numFmtId="0" fontId="11" fillId="0" borderId="2" xfId="0" applyFont="1" applyBorder="1" applyAlignment="1">
      <alignment horizontal="left" vertical="top" wrapText="1"/>
    </xf>
    <xf numFmtId="164" fontId="9" fillId="0" borderId="2" xfId="0" applyNumberFormat="1" applyFont="1" applyBorder="1" applyAlignment="1">
      <alignment horizontal="right" vertical="top" wrapText="1"/>
    </xf>
    <xf numFmtId="0" fontId="9" fillId="0" borderId="3" xfId="0" applyFont="1" applyBorder="1" applyAlignment="1" quotePrefix="1">
      <alignment horizontal="left" vertical="top" wrapText="1"/>
    </xf>
    <xf numFmtId="0" fontId="11" fillId="0" borderId="3" xfId="0" applyFont="1" applyBorder="1" applyAlignment="1" quotePrefix="1">
      <alignment horizontal="left" vertical="top" wrapText="1"/>
    </xf>
    <xf numFmtId="0" fontId="9" fillId="0" borderId="3" xfId="0" applyFont="1" applyBorder="1" applyAlignment="1">
      <alignment horizontal="left" vertical="top" wrapText="1"/>
    </xf>
    <xf numFmtId="0" fontId="1" fillId="0" borderId="3" xfId="0" applyFont="1" applyBorder="1" applyAlignment="1">
      <alignment horizontal="center" vertical="top" wrapText="1"/>
    </xf>
    <xf numFmtId="165" fontId="9" fillId="0" borderId="0" xfId="0" applyNumberFormat="1" applyFont="1" applyAlignment="1">
      <alignment horizontal="right" vertical="top" wrapText="1"/>
    </xf>
    <xf numFmtId="164" fontId="11" fillId="0" borderId="0" xfId="0" applyNumberFormat="1" applyFont="1" applyAlignment="1">
      <alignment horizontal="center" vertical="top" wrapText="1"/>
    </xf>
    <xf numFmtId="0" fontId="9" fillId="0" borderId="2" xfId="0" applyFont="1" applyBorder="1" applyAlignment="1">
      <alignment horizontal="left" vertical="top" wrapText="1"/>
    </xf>
    <xf numFmtId="164" fontId="1" fillId="0" borderId="3" xfId="0" applyNumberFormat="1" applyFont="1" applyBorder="1" applyAlignment="1" quotePrefix="1">
      <alignment horizontal="left" vertical="top" wrapText="1"/>
    </xf>
    <xf numFmtId="0" fontId="1" fillId="0" borderId="1" xfId="0" applyFont="1" applyBorder="1" applyAlignment="1" quotePrefix="1">
      <alignment horizontal="left" vertical="top" wrapText="1"/>
    </xf>
    <xf numFmtId="164" fontId="1" fillId="0" borderId="3" xfId="0" applyNumberFormat="1" applyFont="1" applyBorder="1" applyAlignment="1" quotePrefix="1">
      <alignment horizontal="right" vertical="top" wrapText="1"/>
    </xf>
    <xf numFmtId="0" fontId="1" fillId="0" borderId="0" xfId="0" applyFont="1" applyAlignment="1" quotePrefix="1">
      <alignment horizontal="left" vertical="top" wrapText="1"/>
    </xf>
    <xf numFmtId="0" fontId="12" fillId="0" borderId="3" xfId="15" applyFont="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80</xdr:row>
      <xdr:rowOff>19050</xdr:rowOff>
    </xdr:from>
    <xdr:to>
      <xdr:col>7</xdr:col>
      <xdr:colOff>0</xdr:colOff>
      <xdr:row>80</xdr:row>
      <xdr:rowOff>142875</xdr:rowOff>
    </xdr:to>
    <xdr:sp>
      <xdr:nvSpPr>
        <xdr:cNvPr id="1" name="AutoShape 135"/>
        <xdr:cNvSpPr>
          <a:spLocks/>
        </xdr:cNvSpPr>
      </xdr:nvSpPr>
      <xdr:spPr>
        <a:xfrm rot="5400000" flipV="1">
          <a:off x="6457950" y="87039450"/>
          <a:ext cx="2867025" cy="104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nshine-act.ordre.medecin.fr/liste_donnees_exploitables" TargetMode="External" /><Relationship Id="rId2" Type="http://schemas.openxmlformats.org/officeDocument/2006/relationships/hyperlink" Target="http://www.e-cancer.fr/deontologie-et-declarations-publiques-dinterets/declarations-publiques-dinterets/tous-les-experts/doc_download/6713-robert-jacques-" TargetMode="External" /><Relationship Id="rId3" Type="http://schemas.openxmlformats.org/officeDocument/2006/relationships/hyperlink" Target="http://www.e-cancer.fr/deontologie-et-declarations-publiques-dinterets/declarations-publiques-dinterets/tous-les-experts/doc_download/6713-robert-jacque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workbookViewId="0" topLeftCell="A1">
      <pane ySplit="900" topLeftCell="BM77" activePane="bottomLeft" state="split"/>
      <selection pane="topLeft" activeCell="C4" sqref="C4"/>
      <selection pane="bottomLeft" activeCell="D84" sqref="D84"/>
    </sheetView>
  </sheetViews>
  <sheetFormatPr defaultColWidth="11.421875" defaultRowHeight="12.75"/>
  <cols>
    <col min="1" max="1" width="25.57421875" style="8" bestFit="1" customWidth="1"/>
    <col min="2" max="2" width="17.8515625" style="8" customWidth="1"/>
    <col min="3" max="3" width="18.140625" style="8" customWidth="1"/>
    <col min="4" max="4" width="29.28125" style="8" customWidth="1"/>
    <col min="5" max="5" width="12.8515625" style="14" bestFit="1" customWidth="1"/>
    <col min="6" max="6" width="24.421875" style="8" customWidth="1"/>
    <col min="7" max="7" width="11.7109375" style="14" bestFit="1" customWidth="1"/>
    <col min="8" max="8" width="13.421875" style="15" bestFit="1" customWidth="1"/>
    <col min="9" max="9" width="34.00390625" style="8" customWidth="1"/>
    <col min="10" max="16384" width="11.421875" style="8" customWidth="1"/>
  </cols>
  <sheetData>
    <row r="1" spans="1:9" s="4" customFormat="1" ht="32.25" thickBot="1">
      <c r="A1" s="1" t="s">
        <v>49</v>
      </c>
      <c r="B1" s="1" t="s">
        <v>109</v>
      </c>
      <c r="C1" s="1" t="s">
        <v>108</v>
      </c>
      <c r="D1" s="1" t="s">
        <v>106</v>
      </c>
      <c r="E1" s="2" t="s">
        <v>127</v>
      </c>
      <c r="F1" s="1" t="s">
        <v>111</v>
      </c>
      <c r="G1" s="2" t="s">
        <v>141</v>
      </c>
      <c r="H1" s="3" t="s">
        <v>120</v>
      </c>
      <c r="I1" s="1" t="s">
        <v>112</v>
      </c>
    </row>
    <row r="2" spans="1:9" ht="79.5" thickTop="1">
      <c r="A2" s="5" t="s">
        <v>81</v>
      </c>
      <c r="B2" s="9" t="s">
        <v>114</v>
      </c>
      <c r="C2" s="5" t="s">
        <v>171</v>
      </c>
      <c r="D2" s="17" t="s">
        <v>172</v>
      </c>
      <c r="E2" s="6">
        <f>1153+668+798+171+717+788+977</f>
        <v>5272</v>
      </c>
      <c r="F2" s="17" t="s">
        <v>41</v>
      </c>
      <c r="G2" s="6">
        <f>20+299+19+27+20+29+178+17+22+20+22+30+46+16+39</f>
        <v>804</v>
      </c>
      <c r="H2" s="7"/>
      <c r="I2" s="5" t="s">
        <v>285</v>
      </c>
    </row>
    <row r="3" spans="1:9" ht="45">
      <c r="A3" s="9" t="s">
        <v>82</v>
      </c>
      <c r="B3" s="9" t="s">
        <v>114</v>
      </c>
      <c r="C3" s="9" t="s">
        <v>162</v>
      </c>
      <c r="D3" s="13" t="s">
        <v>302</v>
      </c>
      <c r="E3" s="10">
        <f>945+405+312+707</f>
        <v>2369</v>
      </c>
      <c r="F3" s="13" t="s">
        <v>303</v>
      </c>
      <c r="G3" s="10">
        <f>28+23+60+19+60+20+20+60</f>
        <v>290</v>
      </c>
      <c r="H3" s="11"/>
      <c r="I3" s="9" t="s">
        <v>304</v>
      </c>
    </row>
    <row r="4" spans="1:9" ht="22.5">
      <c r="A4" s="9" t="s">
        <v>83</v>
      </c>
      <c r="B4" s="9" t="s">
        <v>305</v>
      </c>
      <c r="C4" s="9" t="s">
        <v>116</v>
      </c>
      <c r="D4" s="13" t="s">
        <v>306</v>
      </c>
      <c r="E4" s="10"/>
      <c r="F4" s="9"/>
      <c r="G4" s="10">
        <f>14+23</f>
        <v>37</v>
      </c>
      <c r="H4" s="11"/>
      <c r="I4" s="9" t="s">
        <v>304</v>
      </c>
    </row>
    <row r="5" spans="1:9" ht="56.25">
      <c r="A5" s="9" t="s">
        <v>84</v>
      </c>
      <c r="B5" s="9" t="s">
        <v>114</v>
      </c>
      <c r="C5" s="9" t="s">
        <v>162</v>
      </c>
      <c r="D5" s="13" t="s">
        <v>308</v>
      </c>
      <c r="E5" s="10">
        <f>256+1048+885</f>
        <v>2189</v>
      </c>
      <c r="F5" s="13" t="s">
        <v>309</v>
      </c>
      <c r="G5" s="10">
        <f>28+26+19+110+20+20</f>
        <v>223</v>
      </c>
      <c r="H5" s="11"/>
      <c r="I5" s="9" t="s">
        <v>307</v>
      </c>
    </row>
    <row r="6" spans="1:9" ht="326.25">
      <c r="A6" s="9" t="s">
        <v>85</v>
      </c>
      <c r="B6" s="9" t="s">
        <v>114</v>
      </c>
      <c r="C6" s="9" t="s">
        <v>310</v>
      </c>
      <c r="D6" s="13" t="s">
        <v>311</v>
      </c>
      <c r="E6" s="10">
        <f>146+612+130+473+770+145+447+60+192+320+328+850+658+192+147+76+487+220+551+80</f>
        <v>6884</v>
      </c>
      <c r="F6" s="13" t="s">
        <v>312</v>
      </c>
      <c r="G6" s="10">
        <f>121+197+55+30+53+76+60+60+20+30+140+48+60+109+27+20+26+54+50+45+34+53+17+46</f>
        <v>1431</v>
      </c>
      <c r="H6" s="11"/>
      <c r="I6" s="9" t="s">
        <v>313</v>
      </c>
    </row>
    <row r="7" spans="1:9" ht="157.5">
      <c r="A7" s="9" t="s">
        <v>86</v>
      </c>
      <c r="B7" s="9" t="s">
        <v>114</v>
      </c>
      <c r="C7" s="9" t="s">
        <v>314</v>
      </c>
      <c r="D7" s="9"/>
      <c r="E7" s="10">
        <f>163+178+178+30+192+383+885+192+192+150+213+226</f>
        <v>2982</v>
      </c>
      <c r="F7" s="13" t="s">
        <v>77</v>
      </c>
      <c r="G7" s="10">
        <f>21+27+10+10+10+53+60+10+10+53+60+10+10+53+10+19+18+18+18</f>
        <v>480</v>
      </c>
      <c r="H7" s="11">
        <f>10+10+30+53+60+192+383+885+10+10+53+60+192+10+10+53+192+10+20</f>
        <v>2243</v>
      </c>
      <c r="I7" s="9"/>
    </row>
    <row r="8" spans="1:9" ht="22.5">
      <c r="A8" s="9" t="s">
        <v>87</v>
      </c>
      <c r="B8" s="9" t="s">
        <v>119</v>
      </c>
      <c r="C8" s="9" t="s">
        <v>78</v>
      </c>
      <c r="D8" s="9"/>
      <c r="E8" s="10"/>
      <c r="F8" s="9"/>
      <c r="G8" s="10">
        <f>26+44</f>
        <v>70</v>
      </c>
      <c r="H8" s="11"/>
      <c r="I8" s="9"/>
    </row>
    <row r="9" spans="1:9" ht="33.75">
      <c r="A9" s="9" t="s">
        <v>88</v>
      </c>
      <c r="B9" s="9" t="s">
        <v>119</v>
      </c>
      <c r="C9" s="9" t="s">
        <v>144</v>
      </c>
      <c r="D9" s="13" t="s">
        <v>79</v>
      </c>
      <c r="E9" s="10">
        <f>388+1222+3520</f>
        <v>5130</v>
      </c>
      <c r="F9" s="30" t="s">
        <v>157</v>
      </c>
      <c r="G9" s="10">
        <f>529+52+31</f>
        <v>612</v>
      </c>
      <c r="H9" s="11"/>
      <c r="I9" s="9" t="s">
        <v>76</v>
      </c>
    </row>
    <row r="10" spans="1:9" ht="112.5">
      <c r="A10" s="9" t="s">
        <v>89</v>
      </c>
      <c r="B10" s="9" t="s">
        <v>114</v>
      </c>
      <c r="C10" s="9" t="s">
        <v>315</v>
      </c>
      <c r="D10" s="13" t="s">
        <v>317</v>
      </c>
      <c r="E10" s="10">
        <f>170+11+220+327+658+312+702</f>
        <v>2400</v>
      </c>
      <c r="F10" s="13" t="s">
        <v>316</v>
      </c>
      <c r="G10" s="10">
        <f>29+25+40+63+18+10+60+76+29+38+23</f>
        <v>411</v>
      </c>
      <c r="H10" s="11">
        <f>10+11+60+220</f>
        <v>301</v>
      </c>
      <c r="I10" s="9" t="s">
        <v>75</v>
      </c>
    </row>
    <row r="11" spans="1:9" ht="56.25">
      <c r="A11" s="9" t="s">
        <v>90</v>
      </c>
      <c r="B11" s="9" t="s">
        <v>119</v>
      </c>
      <c r="C11" s="9" t="s">
        <v>318</v>
      </c>
      <c r="D11" s="13" t="s">
        <v>199</v>
      </c>
      <c r="E11" s="10">
        <f>11+(4*309)+21+297+6417+22+29+671</f>
        <v>8704</v>
      </c>
      <c r="F11" s="13" t="s">
        <v>319</v>
      </c>
      <c r="G11" s="10">
        <f>68+56+58+20+26+19+23+53+10+14+23+40</f>
        <v>410</v>
      </c>
      <c r="H11" s="11">
        <f>11+(4*309)+21+68+56+58+297+6417+22+29+40+671</f>
        <v>8926</v>
      </c>
      <c r="I11" s="9" t="s">
        <v>322</v>
      </c>
    </row>
    <row r="12" spans="1:9" ht="337.5">
      <c r="A12" s="9" t="s">
        <v>91</v>
      </c>
      <c r="B12" s="9" t="s">
        <v>201</v>
      </c>
      <c r="C12" s="9" t="s">
        <v>118</v>
      </c>
      <c r="D12" s="13" t="s">
        <v>320</v>
      </c>
      <c r="E12" s="10">
        <f>292+274+698+914+228+167+200+501+315+(4*250)+840+(4*250)</f>
        <v>6429</v>
      </c>
      <c r="F12" s="13" t="s">
        <v>321</v>
      </c>
      <c r="G12" s="10">
        <f>52+30+19+51+53+23+60+22+45+60+60+27+29+2</f>
        <v>533</v>
      </c>
      <c r="H12" s="11"/>
      <c r="I12" s="9" t="s">
        <v>313</v>
      </c>
    </row>
    <row r="13" spans="1:9" ht="22.5">
      <c r="A13" s="9" t="s">
        <v>92</v>
      </c>
      <c r="B13" s="9" t="s">
        <v>201</v>
      </c>
      <c r="C13" s="9" t="s">
        <v>323</v>
      </c>
      <c r="D13" s="9"/>
      <c r="E13" s="10">
        <f>1073+337+290</f>
        <v>1700</v>
      </c>
      <c r="F13" s="9"/>
      <c r="G13" s="10">
        <f>23+20+20+23+35+36+337+15+51+26+20+20+20+18+30+35+31+34+24+27+29+27+21+31</f>
        <v>953</v>
      </c>
      <c r="H13" s="11"/>
      <c r="I13" s="9"/>
    </row>
    <row r="14" spans="1:9" ht="56.25">
      <c r="A14" s="9" t="s">
        <v>93</v>
      </c>
      <c r="B14" s="9" t="s">
        <v>114</v>
      </c>
      <c r="C14" s="9" t="s">
        <v>324</v>
      </c>
      <c r="D14" s="9"/>
      <c r="E14" s="10">
        <f>20+35+230+413+10+20+20+230</f>
        <v>978</v>
      </c>
      <c r="F14" s="13" t="s">
        <v>325</v>
      </c>
      <c r="G14" s="10">
        <f>42+10+10+55+60+55+60</f>
        <v>292</v>
      </c>
      <c r="H14" s="11">
        <f>10+10+20+35+55+60+230+413+10+20+20+55+60+230</f>
        <v>1228</v>
      </c>
      <c r="I14" s="9" t="s">
        <v>326</v>
      </c>
    </row>
    <row r="15" spans="1:9" ht="123.75">
      <c r="A15" s="9" t="s">
        <v>94</v>
      </c>
      <c r="B15" s="9" t="s">
        <v>114</v>
      </c>
      <c r="C15" s="9" t="s">
        <v>327</v>
      </c>
      <c r="D15" s="13" t="s">
        <v>328</v>
      </c>
      <c r="E15" s="10">
        <f>(309*7)+26+6089+346+4213+739+134+1216+140+192+385+885+680+192+192+299+270+6914+14+309+406</f>
        <v>25804</v>
      </c>
      <c r="F15" s="13" t="s">
        <v>332</v>
      </c>
      <c r="G15" s="10">
        <f>288+124+337+10+10+10+10+53+60+10+10+53+10+80+58+40</f>
        <v>1163</v>
      </c>
      <c r="H15" s="11">
        <f>(309*7)+26+10+10+140+192+385+885+10+10+53+60+192+10+10+53+192+10+270+6914+14+40+309+406</f>
        <v>12364</v>
      </c>
      <c r="I15" s="9" t="s">
        <v>331</v>
      </c>
    </row>
    <row r="16" spans="1:9" ht="146.25">
      <c r="A16" s="9" t="s">
        <v>95</v>
      </c>
      <c r="B16" s="9" t="s">
        <v>119</v>
      </c>
      <c r="C16" s="9" t="s">
        <v>216</v>
      </c>
      <c r="D16" s="13" t="s">
        <v>333</v>
      </c>
      <c r="E16" s="10">
        <f>104+132+150+513+174+210+125+125+165+200+560</f>
        <v>2458</v>
      </c>
      <c r="F16" s="13" t="s">
        <v>335</v>
      </c>
      <c r="G16" s="10">
        <f>23+25+19+80+53+16+106+12+56+60+21+12+43+43+14+24+40+55+37+18+30+40+55+30+60+19+22+30+35+21+36</f>
        <v>1135</v>
      </c>
      <c r="H16" s="11"/>
      <c r="I16" s="9" t="s">
        <v>334</v>
      </c>
    </row>
    <row r="17" spans="1:9" ht="90">
      <c r="A17" s="9" t="s">
        <v>96</v>
      </c>
      <c r="B17" s="9" t="s">
        <v>114</v>
      </c>
      <c r="C17" s="9" t="s">
        <v>158</v>
      </c>
      <c r="D17" s="13" t="s">
        <v>336</v>
      </c>
      <c r="E17" s="10">
        <f>40+180+251+263</f>
        <v>734</v>
      </c>
      <c r="F17" s="13" t="s">
        <v>337</v>
      </c>
      <c r="G17" s="10">
        <f>55+60+37</f>
        <v>152</v>
      </c>
      <c r="H17" s="11">
        <f>55+60+40+180+251+263</f>
        <v>849</v>
      </c>
      <c r="I17" s="9" t="s">
        <v>322</v>
      </c>
    </row>
    <row r="18" spans="1:9" ht="146.25">
      <c r="A18" s="9" t="s">
        <v>97</v>
      </c>
      <c r="B18" s="9" t="s">
        <v>276</v>
      </c>
      <c r="C18" s="9" t="s">
        <v>338</v>
      </c>
      <c r="D18" s="13" t="s">
        <v>339</v>
      </c>
      <c r="E18" s="10">
        <f>11+(309*5)+48+73+178+10+131+175+76+3275+15+671</f>
        <v>6208</v>
      </c>
      <c r="F18" s="13" t="s">
        <v>341</v>
      </c>
      <c r="G18" s="10">
        <f>56+13+146+19+14+17+14+60+10+55+10+40</f>
        <v>454</v>
      </c>
      <c r="H18" s="11">
        <f>11+(309*5)+56+10+10+60+10+55+175+10+76+3275+15+40+671</f>
        <v>6019</v>
      </c>
      <c r="I18" s="9" t="s">
        <v>340</v>
      </c>
    </row>
    <row r="19" spans="1:9" ht="135">
      <c r="A19" s="9" t="s">
        <v>98</v>
      </c>
      <c r="B19" s="9" t="s">
        <v>119</v>
      </c>
      <c r="C19" s="9" t="s">
        <v>342</v>
      </c>
      <c r="D19" s="13" t="s">
        <v>48</v>
      </c>
      <c r="E19" s="10">
        <f>5863+579+114+208+786+5489+208+888+208+208</f>
        <v>14551</v>
      </c>
      <c r="F19" s="34" t="s">
        <v>47</v>
      </c>
      <c r="G19" s="10">
        <f>169+65+66+188+66</f>
        <v>554</v>
      </c>
      <c r="H19" s="11">
        <f>114+208+786+5489+208+65+66+208+66+208</f>
        <v>7418</v>
      </c>
      <c r="I19" s="9" t="s">
        <v>13</v>
      </c>
    </row>
    <row r="20" spans="1:9" ht="90">
      <c r="A20" s="9" t="s">
        <v>99</v>
      </c>
      <c r="B20" s="9" t="s">
        <v>114</v>
      </c>
      <c r="C20" s="9" t="s">
        <v>343</v>
      </c>
      <c r="D20" s="13" t="s">
        <v>344</v>
      </c>
      <c r="E20" s="10">
        <f>388+1222+3036</f>
        <v>4646</v>
      </c>
      <c r="F20" s="13" t="s">
        <v>0</v>
      </c>
      <c r="G20" s="10">
        <f>21+529+35+12+16+13+23+19+23+30+20+28</f>
        <v>769</v>
      </c>
      <c r="H20" s="11"/>
      <c r="I20" s="9" t="s">
        <v>1</v>
      </c>
    </row>
    <row r="21" spans="1:9" ht="56.25">
      <c r="A21" s="9" t="s">
        <v>100</v>
      </c>
      <c r="B21" s="9" t="s">
        <v>119</v>
      </c>
      <c r="C21" s="9" t="s">
        <v>2</v>
      </c>
      <c r="D21" s="13" t="s">
        <v>3</v>
      </c>
      <c r="E21" s="10">
        <f>11+(309*5)+21+285+6915+14+22+671</f>
        <v>9484</v>
      </c>
      <c r="F21" s="13" t="s">
        <v>5</v>
      </c>
      <c r="G21" s="10">
        <f>68+56+40</f>
        <v>164</v>
      </c>
      <c r="H21" s="11">
        <f>11+(309*5)+21+285+6915+14+22+671+68+56+40</f>
        <v>9648</v>
      </c>
      <c r="I21" s="9" t="s">
        <v>4</v>
      </c>
    </row>
    <row r="22" spans="1:9" ht="22.5">
      <c r="A22" s="9" t="s">
        <v>101</v>
      </c>
      <c r="B22" s="9" t="s">
        <v>6</v>
      </c>
      <c r="C22" s="9" t="s">
        <v>7</v>
      </c>
      <c r="D22" s="9"/>
      <c r="E22" s="10"/>
      <c r="F22" s="9"/>
      <c r="G22" s="10">
        <f>42+40+18+54</f>
        <v>154</v>
      </c>
      <c r="H22" s="11"/>
      <c r="I22" s="9"/>
    </row>
    <row r="23" spans="1:9" ht="22.5">
      <c r="A23" s="9" t="s">
        <v>102</v>
      </c>
      <c r="B23" s="9" t="s">
        <v>114</v>
      </c>
      <c r="C23" s="9" t="s">
        <v>324</v>
      </c>
      <c r="D23" s="9"/>
      <c r="E23" s="10"/>
      <c r="F23" s="13" t="s">
        <v>8</v>
      </c>
      <c r="G23" s="10">
        <f>36+20+38+30+12+50</f>
        <v>186</v>
      </c>
      <c r="H23" s="11"/>
      <c r="I23" s="9"/>
    </row>
    <row r="24" spans="1:9" ht="202.5">
      <c r="A24" s="9" t="s">
        <v>103</v>
      </c>
      <c r="B24" s="9" t="s">
        <v>9</v>
      </c>
      <c r="C24" s="9" t="s">
        <v>270</v>
      </c>
      <c r="D24" s="9"/>
      <c r="E24" s="10">
        <f>(309*5)+699+660+100+11+46+95+460+460+590+6186+21+23+406</f>
        <v>11302</v>
      </c>
      <c r="F24" s="13" t="s">
        <v>10</v>
      </c>
      <c r="G24" s="10">
        <f>57+180+10+60+10+55+55+16+26+23+43+92+40</f>
        <v>667</v>
      </c>
      <c r="H24" s="11">
        <f>57+(309*5)+10+60+10+11+55+460+6186+21+23+40+406</f>
        <v>8884</v>
      </c>
      <c r="I24" s="9"/>
    </row>
    <row r="25" spans="1:9" ht="67.5">
      <c r="A25" s="9" t="s">
        <v>104</v>
      </c>
      <c r="B25" s="9" t="s">
        <v>114</v>
      </c>
      <c r="C25" s="9" t="s">
        <v>11</v>
      </c>
      <c r="D25" s="13" t="s">
        <v>50</v>
      </c>
      <c r="E25" s="10">
        <f>1332+390+885+356</f>
        <v>2963</v>
      </c>
      <c r="F25" s="13" t="s">
        <v>12</v>
      </c>
      <c r="G25" s="10">
        <f>379+19+50+60+16+19</f>
        <v>543</v>
      </c>
      <c r="H25" s="11"/>
      <c r="I25" s="9" t="s">
        <v>51</v>
      </c>
    </row>
    <row r="26" spans="1:9" ht="22.5">
      <c r="A26" s="9" t="s">
        <v>105</v>
      </c>
      <c r="B26" s="9" t="s">
        <v>114</v>
      </c>
      <c r="C26" s="9" t="s">
        <v>162</v>
      </c>
      <c r="D26" s="9"/>
      <c r="E26" s="10"/>
      <c r="F26" s="9"/>
      <c r="G26" s="10">
        <f>26+31</f>
        <v>57</v>
      </c>
      <c r="H26" s="11"/>
      <c r="I26" s="9"/>
    </row>
    <row r="27" spans="1:9" ht="22.5">
      <c r="A27" s="9" t="s">
        <v>80</v>
      </c>
      <c r="B27" s="9" t="s">
        <v>110</v>
      </c>
      <c r="C27" s="9" t="s">
        <v>116</v>
      </c>
      <c r="D27" s="9" t="s">
        <v>107</v>
      </c>
      <c r="E27" s="10"/>
      <c r="F27" s="9"/>
      <c r="G27" s="10">
        <v>13</v>
      </c>
      <c r="H27" s="11"/>
      <c r="I27" s="9" t="s">
        <v>74</v>
      </c>
    </row>
    <row r="28" spans="1:9" ht="191.25">
      <c r="A28" s="12" t="s">
        <v>113</v>
      </c>
      <c r="B28" s="9" t="s">
        <v>114</v>
      </c>
      <c r="C28" s="9" t="s">
        <v>115</v>
      </c>
      <c r="D28" s="13" t="s">
        <v>42</v>
      </c>
      <c r="E28" s="36">
        <f>(309*5)+954+5872+579+6325+346+145+494+147+165+636+121+169+227+5076+16+23+671</f>
        <v>23511</v>
      </c>
      <c r="F28" s="13" t="s">
        <v>43</v>
      </c>
      <c r="G28" s="10">
        <f>65+22+120+169+12+288+22+30+76+30+30+140+53+30+29+16+104+30+59+32+68+43+42+34+40</f>
        <v>1584</v>
      </c>
      <c r="H28" s="11">
        <f>(309*5)+65+12+121+169+227+5076+16+23+40+671</f>
        <v>7965</v>
      </c>
      <c r="I28" s="9" t="s">
        <v>44</v>
      </c>
    </row>
    <row r="29" spans="1:9" ht="67.5">
      <c r="A29" s="12" t="s">
        <v>117</v>
      </c>
      <c r="B29" s="9" t="s">
        <v>119</v>
      </c>
      <c r="C29" s="9" t="s">
        <v>118</v>
      </c>
      <c r="D29" s="13" t="s">
        <v>130</v>
      </c>
      <c r="E29" s="10">
        <f>(5*309)+12+156+169+217+3275+309+23+39</f>
        <v>5745</v>
      </c>
      <c r="F29" s="9" t="s">
        <v>329</v>
      </c>
      <c r="G29" s="10">
        <f>65+18+40</f>
        <v>123</v>
      </c>
      <c r="H29" s="11">
        <f>65+(5*309)+12+156+169+217+3275+40+309+23+39</f>
        <v>5850</v>
      </c>
      <c r="I29" s="9" t="s">
        <v>73</v>
      </c>
    </row>
    <row r="30" spans="1:9" ht="22.5">
      <c r="A30" s="9" t="s">
        <v>121</v>
      </c>
      <c r="B30" s="9" t="s">
        <v>122</v>
      </c>
      <c r="C30" s="9" t="s">
        <v>123</v>
      </c>
      <c r="D30" s="13" t="s">
        <v>45</v>
      </c>
      <c r="E30" s="10"/>
      <c r="F30" s="9"/>
      <c r="G30" s="10">
        <f>16+13+20+24+27+20+29+28+19+17+22+22+46+14</f>
        <v>317</v>
      </c>
      <c r="H30" s="11"/>
      <c r="I30" s="9" t="s">
        <v>46</v>
      </c>
    </row>
    <row r="31" spans="1:9" ht="90">
      <c r="A31" s="9" t="s">
        <v>298</v>
      </c>
      <c r="B31" s="9" t="s">
        <v>276</v>
      </c>
      <c r="C31" s="9" t="s">
        <v>299</v>
      </c>
      <c r="D31" s="13" t="s">
        <v>300</v>
      </c>
      <c r="E31" s="10">
        <f>358+220+60+84</f>
        <v>722</v>
      </c>
      <c r="F31" s="13" t="s">
        <v>301</v>
      </c>
      <c r="G31" s="10">
        <f>43+43+48+93+57+29+43+43+20+28+24</f>
        <v>471</v>
      </c>
      <c r="H31" s="11" t="s">
        <v>157</v>
      </c>
      <c r="I31" s="9" t="s">
        <v>72</v>
      </c>
    </row>
    <row r="32" spans="1:9" ht="33.75">
      <c r="A32" s="9" t="s">
        <v>124</v>
      </c>
      <c r="B32" s="9" t="s">
        <v>126</v>
      </c>
      <c r="C32" s="9" t="s">
        <v>125</v>
      </c>
      <c r="D32" s="13" t="s">
        <v>131</v>
      </c>
      <c r="E32" s="10">
        <f>205+212+299</f>
        <v>716</v>
      </c>
      <c r="F32" s="13" t="s">
        <v>133</v>
      </c>
      <c r="G32" s="10">
        <f>42+140</f>
        <v>182</v>
      </c>
      <c r="H32" s="11"/>
      <c r="I32" s="29" t="s">
        <v>71</v>
      </c>
    </row>
    <row r="33" spans="1:9" ht="90">
      <c r="A33" s="9" t="s">
        <v>128</v>
      </c>
      <c r="B33" s="9" t="s">
        <v>122</v>
      </c>
      <c r="C33" s="9" t="s">
        <v>129</v>
      </c>
      <c r="D33" s="13" t="s">
        <v>132</v>
      </c>
      <c r="E33" s="10">
        <f>180+17+(4*309)+15+192+385+885+192+192+6914+14+309+406</f>
        <v>10937</v>
      </c>
      <c r="F33" s="13" t="s">
        <v>330</v>
      </c>
      <c r="G33" s="10">
        <f>67+60+28+10+53+10+10+53+10+10+53+60+10+20+60+40</f>
        <v>554</v>
      </c>
      <c r="H33" s="11">
        <f>180+17+(4*309)+67+15+10+53+60+192+385+885+10+10+53+60+192+10+53+192+10+10+6914+14+309+40+406</f>
        <v>11383</v>
      </c>
      <c r="I33" s="9" t="s">
        <v>70</v>
      </c>
    </row>
    <row r="34" spans="1:9" ht="11.25">
      <c r="A34" s="9" t="s">
        <v>134</v>
      </c>
      <c r="B34" s="9" t="s">
        <v>135</v>
      </c>
      <c r="C34" s="9" t="s">
        <v>136</v>
      </c>
      <c r="D34" s="9"/>
      <c r="E34" s="10"/>
      <c r="F34" s="9"/>
      <c r="G34" s="10">
        <v>26</v>
      </c>
      <c r="H34" s="11"/>
      <c r="I34" s="9"/>
    </row>
    <row r="35" spans="1:9" ht="22.5">
      <c r="A35" s="9" t="s">
        <v>137</v>
      </c>
      <c r="B35" s="9" t="s">
        <v>138</v>
      </c>
      <c r="C35" s="9" t="s">
        <v>139</v>
      </c>
      <c r="D35" s="9"/>
      <c r="E35" s="10">
        <f>318+190+131</f>
        <v>639</v>
      </c>
      <c r="F35" s="13" t="s">
        <v>140</v>
      </c>
      <c r="G35" s="10">
        <f>30+24+16+206+18+23+22+43+43+13+25+32+43+43</f>
        <v>581</v>
      </c>
      <c r="H35" s="11"/>
      <c r="I35" s="9"/>
    </row>
    <row r="36" spans="1:9" ht="56.25">
      <c r="A36" s="9" t="s">
        <v>143</v>
      </c>
      <c r="B36" s="9" t="s">
        <v>145</v>
      </c>
      <c r="C36" s="9" t="s">
        <v>144</v>
      </c>
      <c r="D36" s="9"/>
      <c r="E36" s="10">
        <f>6298+636</f>
        <v>6934</v>
      </c>
      <c r="F36" s="9"/>
      <c r="G36" s="10">
        <f>32+59+62+49</f>
        <v>202</v>
      </c>
      <c r="H36" s="11"/>
      <c r="I36" s="9" t="s">
        <v>146</v>
      </c>
    </row>
    <row r="37" spans="1:9" ht="78.75" customHeight="1">
      <c r="A37" s="9" t="s">
        <v>147</v>
      </c>
      <c r="B37" s="9" t="s">
        <v>148</v>
      </c>
      <c r="C37" s="9" t="s">
        <v>149</v>
      </c>
      <c r="D37" s="13" t="s">
        <v>150</v>
      </c>
      <c r="E37" s="10">
        <f>128+155+192+386+885+192+192+170+226+470</f>
        <v>2996</v>
      </c>
      <c r="F37" s="13" t="s">
        <v>151</v>
      </c>
      <c r="G37" s="10">
        <f>30+20+60+20+76+16+104+20+10+10+53+60+10+10+53+60+10+53+14+10+10+22+10+60+50+18+33+178+14+19+33+25+24+26+25</f>
        <v>1246</v>
      </c>
      <c r="H37" s="11">
        <f>10+10+53+60+155+192+386+885+10+10+53+60+192+10+53+192+10+10</f>
        <v>2351</v>
      </c>
      <c r="I37" s="9" t="s">
        <v>68</v>
      </c>
    </row>
    <row r="38" spans="1:9" ht="180">
      <c r="A38" s="9" t="s">
        <v>152</v>
      </c>
      <c r="B38" s="9" t="s">
        <v>119</v>
      </c>
      <c r="C38" s="9" t="s">
        <v>153</v>
      </c>
      <c r="D38" s="13" t="s">
        <v>154</v>
      </c>
      <c r="E38" s="10">
        <f>8680+579+213+1332+137+671+145+165+174+73+102+100+205+299</f>
        <v>12875</v>
      </c>
      <c r="F38" s="13" t="s">
        <v>155</v>
      </c>
      <c r="G38" s="10">
        <f>23+29+11+237+19+29+379+29+29+41+38+251+19+76+16+106+20+22+30+21+10+23+26+42+29+68+29+46+30+140+24</f>
        <v>1892</v>
      </c>
      <c r="H38" s="16" t="s">
        <v>157</v>
      </c>
      <c r="I38" s="9" t="s">
        <v>69</v>
      </c>
    </row>
    <row r="39" spans="1:9" ht="135">
      <c r="A39" s="9" t="s">
        <v>156</v>
      </c>
      <c r="B39" s="9" t="s">
        <v>114</v>
      </c>
      <c r="C39" s="9" t="s">
        <v>158</v>
      </c>
      <c r="D39" s="13" t="s">
        <v>159</v>
      </c>
      <c r="E39" s="10">
        <f>434+122+100+126+120+185+126</f>
        <v>1213</v>
      </c>
      <c r="F39" s="13" t="s">
        <v>160</v>
      </c>
      <c r="G39" s="10">
        <f>20+26+19+20+23+27+15+11+28+20+45+26+47+18+57+26+10+29+50+60+23+32+24+24+115+57+22</f>
        <v>874</v>
      </c>
      <c r="H39" s="11" t="s">
        <v>142</v>
      </c>
      <c r="I39" s="9" t="s">
        <v>67</v>
      </c>
    </row>
    <row r="40" spans="1:9" ht="112.5">
      <c r="A40" s="9" t="s">
        <v>161</v>
      </c>
      <c r="B40" s="9" t="s">
        <v>114</v>
      </c>
      <c r="C40" s="9" t="s">
        <v>162</v>
      </c>
      <c r="D40" s="9"/>
      <c r="E40" s="10">
        <f>158+501+770+460+140</f>
        <v>2029</v>
      </c>
      <c r="F40" s="13" t="s">
        <v>163</v>
      </c>
      <c r="G40" s="10">
        <f>28+53+55+26+20+20+31+60</f>
        <v>293</v>
      </c>
      <c r="H40" s="11">
        <f>460</f>
        <v>460</v>
      </c>
      <c r="I40" s="9"/>
    </row>
    <row r="41" spans="1:9" ht="45">
      <c r="A41" s="9" t="s">
        <v>164</v>
      </c>
      <c r="B41" s="9" t="s">
        <v>114</v>
      </c>
      <c r="C41" s="9" t="s">
        <v>165</v>
      </c>
      <c r="D41" s="9"/>
      <c r="E41" s="10">
        <f>1213+885</f>
        <v>2098</v>
      </c>
      <c r="F41" s="9"/>
      <c r="G41" s="10">
        <f>17+20+28+16+55+34+30+22+46+19+29+110+17+22+31+25+20+17+24+29+19+27+17</f>
        <v>674</v>
      </c>
      <c r="H41" s="11"/>
      <c r="I41" s="9" t="s">
        <v>166</v>
      </c>
    </row>
    <row r="42" spans="1:9" ht="123.75">
      <c r="A42" s="9" t="s">
        <v>167</v>
      </c>
      <c r="B42" s="9" t="s">
        <v>114</v>
      </c>
      <c r="C42" s="9" t="s">
        <v>168</v>
      </c>
      <c r="D42" s="13" t="s">
        <v>169</v>
      </c>
      <c r="E42" s="10">
        <f>88+964+1130+885+259+218+18+122+206+375</f>
        <v>4265</v>
      </c>
      <c r="F42" s="13" t="s">
        <v>170</v>
      </c>
      <c r="G42" s="10">
        <f>20+20+295+61+1083+40+36+32+100+36+533+178+45+24+115</f>
        <v>2618</v>
      </c>
      <c r="H42" s="11"/>
      <c r="I42" s="9" t="s">
        <v>66</v>
      </c>
    </row>
    <row r="43" spans="1:9" ht="90">
      <c r="A43" s="9" t="s">
        <v>177</v>
      </c>
      <c r="B43" s="9" t="s">
        <v>119</v>
      </c>
      <c r="C43" s="9" t="s">
        <v>178</v>
      </c>
      <c r="D43" s="13" t="s">
        <v>16</v>
      </c>
      <c r="E43" s="10">
        <f>443+127+154+299</f>
        <v>1023</v>
      </c>
      <c r="F43" s="13" t="s">
        <v>17</v>
      </c>
      <c r="G43" s="10">
        <f>150+55+23+23+17+56+80</f>
        <v>404</v>
      </c>
      <c r="H43" s="11"/>
      <c r="I43" s="9" t="s">
        <v>18</v>
      </c>
    </row>
    <row r="44" spans="1:9" ht="22.5">
      <c r="A44" s="9" t="s">
        <v>179</v>
      </c>
      <c r="B44" s="9" t="s">
        <v>114</v>
      </c>
      <c r="C44" s="9" t="s">
        <v>180</v>
      </c>
      <c r="D44" s="13"/>
      <c r="E44" s="10"/>
      <c r="F44" s="9"/>
      <c r="G44" s="10">
        <f>20</f>
        <v>20</v>
      </c>
      <c r="H44" s="11"/>
      <c r="I44" s="9"/>
    </row>
    <row r="45" spans="1:9" ht="67.5">
      <c r="A45" s="9" t="s">
        <v>181</v>
      </c>
      <c r="B45" s="9" t="s">
        <v>183</v>
      </c>
      <c r="C45" s="9" t="s">
        <v>186</v>
      </c>
      <c r="D45" s="13" t="s">
        <v>182</v>
      </c>
      <c r="E45" s="10">
        <f>1153+403+798+110</f>
        <v>2464</v>
      </c>
      <c r="F45" s="13" t="s">
        <v>184</v>
      </c>
      <c r="G45" s="10">
        <f>299+28+26+20+26+50+20+31+60+44</f>
        <v>604</v>
      </c>
      <c r="H45" s="11"/>
      <c r="I45" s="9" t="s">
        <v>65</v>
      </c>
    </row>
    <row r="46" spans="1:9" ht="22.5">
      <c r="A46" s="9" t="s">
        <v>185</v>
      </c>
      <c r="B46" s="9" t="s">
        <v>187</v>
      </c>
      <c r="C46" s="9" t="s">
        <v>180</v>
      </c>
      <c r="D46" s="9"/>
      <c r="E46" s="10"/>
      <c r="F46" s="9"/>
      <c r="G46" s="10">
        <f>27+21+20+20+29+17+17+24+20+18+15+20+23+32</f>
        <v>303</v>
      </c>
      <c r="H46" s="11"/>
      <c r="I46" s="9"/>
    </row>
    <row r="47" spans="1:9" ht="101.25">
      <c r="A47" s="9" t="s">
        <v>188</v>
      </c>
      <c r="B47" s="9" t="s">
        <v>189</v>
      </c>
      <c r="C47" s="9" t="s">
        <v>190</v>
      </c>
      <c r="D47" s="13" t="s">
        <v>191</v>
      </c>
      <c r="E47" s="10">
        <f>(5*309)+26+100+11+460+5965+28+40+671</f>
        <v>8846</v>
      </c>
      <c r="F47" s="13" t="s">
        <v>192</v>
      </c>
      <c r="G47" s="10">
        <f>19+10+60+10+55+23+25+19</f>
        <v>221</v>
      </c>
      <c r="H47" s="11">
        <f>(5*309)+26+10+11+60+10+55+460+5965+28+40+671</f>
        <v>8881</v>
      </c>
      <c r="I47" s="9" t="s">
        <v>64</v>
      </c>
    </row>
    <row r="48" spans="1:9" ht="67.5">
      <c r="A48" s="9" t="s">
        <v>193</v>
      </c>
      <c r="B48" s="9" t="s">
        <v>119</v>
      </c>
      <c r="C48" s="9" t="s">
        <v>194</v>
      </c>
      <c r="D48" s="13" t="s">
        <v>195</v>
      </c>
      <c r="E48" s="10"/>
      <c r="F48" s="9"/>
      <c r="G48" s="10">
        <f>39+51</f>
        <v>90</v>
      </c>
      <c r="H48" s="11" t="s">
        <v>157</v>
      </c>
      <c r="I48" s="9" t="s">
        <v>63</v>
      </c>
    </row>
    <row r="49" spans="1:9" ht="22.5">
      <c r="A49" s="9" t="s">
        <v>196</v>
      </c>
      <c r="B49" s="9" t="s">
        <v>198</v>
      </c>
      <c r="C49" s="9" t="s">
        <v>197</v>
      </c>
      <c r="D49" s="13" t="s">
        <v>199</v>
      </c>
      <c r="E49" s="10"/>
      <c r="F49" s="9"/>
      <c r="G49" s="10">
        <f>29+20</f>
        <v>49</v>
      </c>
      <c r="H49" s="11" t="s">
        <v>157</v>
      </c>
      <c r="I49" s="29" t="s">
        <v>62</v>
      </c>
    </row>
    <row r="50" spans="1:9" ht="258.75">
      <c r="A50" s="9" t="s">
        <v>200</v>
      </c>
      <c r="B50" s="9" t="s">
        <v>201</v>
      </c>
      <c r="C50" s="9" t="s">
        <v>202</v>
      </c>
      <c r="D50" s="13" t="s">
        <v>204</v>
      </c>
      <c r="E50" s="10">
        <f>23+316+770+6483+346+135+799+265+885+1910+195+260+424+195+558+205+223+299</f>
        <v>14291</v>
      </c>
      <c r="F50" s="13" t="s">
        <v>203</v>
      </c>
      <c r="G50" s="10">
        <f>20+27+103+288+17+135+50+405+50+60+10+24+60+30+38+50+17+140</f>
        <v>1524</v>
      </c>
      <c r="H50" s="11">
        <f>60+195+160+424+60+195</f>
        <v>1094</v>
      </c>
      <c r="I50" s="9" t="s">
        <v>61</v>
      </c>
    </row>
    <row r="51" spans="1:9" ht="146.25">
      <c r="A51" s="9" t="s">
        <v>205</v>
      </c>
      <c r="B51" s="9" t="s">
        <v>208</v>
      </c>
      <c r="C51" s="9" t="s">
        <v>207</v>
      </c>
      <c r="D51" s="13" t="s">
        <v>206</v>
      </c>
      <c r="E51" s="10">
        <f>93+2094+170+170+226</f>
        <v>2753</v>
      </c>
      <c r="F51" s="13" t="s">
        <v>209</v>
      </c>
      <c r="G51" s="10">
        <f>13+20+24+23+55+67+27+20+29+28+17+22+22+30+111+46+33+178+14+60+60</f>
        <v>899</v>
      </c>
      <c r="H51" s="11"/>
      <c r="I51" s="9" t="s">
        <v>61</v>
      </c>
    </row>
    <row r="52" spans="1:9" ht="22.5">
      <c r="A52" s="9" t="s">
        <v>210</v>
      </c>
      <c r="B52" s="9" t="s">
        <v>114</v>
      </c>
      <c r="C52" s="9" t="s">
        <v>212</v>
      </c>
      <c r="D52" s="13" t="s">
        <v>211</v>
      </c>
      <c r="E52" s="10">
        <f>5572+818</f>
        <v>6390</v>
      </c>
      <c r="F52" s="13" t="s">
        <v>213</v>
      </c>
      <c r="G52" s="10">
        <f>169+12+20+18+59</f>
        <v>278</v>
      </c>
      <c r="H52" s="11"/>
      <c r="I52" s="9" t="s">
        <v>214</v>
      </c>
    </row>
    <row r="53" spans="1:9" ht="45">
      <c r="A53" s="9" t="s">
        <v>215</v>
      </c>
      <c r="B53" s="9" t="s">
        <v>119</v>
      </c>
      <c r="C53" s="9" t="s">
        <v>216</v>
      </c>
      <c r="D53" s="9"/>
      <c r="E53" s="10">
        <f>303+384+658+68</f>
        <v>1413</v>
      </c>
      <c r="F53" s="13" t="s">
        <v>217</v>
      </c>
      <c r="G53" s="10">
        <f>25+19+19+20+18+22+24+18+19+22+26</f>
        <v>232</v>
      </c>
      <c r="H53" s="11"/>
      <c r="I53" s="9"/>
    </row>
    <row r="54" spans="1:9" ht="90">
      <c r="A54" s="9" t="s">
        <v>218</v>
      </c>
      <c r="B54" s="9" t="s">
        <v>189</v>
      </c>
      <c r="C54" s="9" t="s">
        <v>219</v>
      </c>
      <c r="D54" s="13" t="s">
        <v>220</v>
      </c>
      <c r="E54" s="10">
        <f>(4*309)+18+4700+877+17+11+220+242+447+3945+(3*242)+761+200+4933+21+23+309+406</f>
        <v>19092</v>
      </c>
      <c r="F54" s="13" t="s">
        <v>221</v>
      </c>
      <c r="G54" s="10">
        <f>15+15+57+67+260+17+10+60+28+10+30+28+34+40</f>
        <v>671</v>
      </c>
      <c r="H54" s="11">
        <f>57+(4*309)+18+67+17+17+11+60+220+10+242+447+3945+(3*242)+200+4933+21+23+40+309+406</f>
        <v>13005</v>
      </c>
      <c r="I54" s="9" t="s">
        <v>60</v>
      </c>
    </row>
    <row r="55" spans="1:9" ht="135">
      <c r="A55" s="9" t="s">
        <v>222</v>
      </c>
      <c r="B55" s="9" t="s">
        <v>119</v>
      </c>
      <c r="C55" s="9" t="s">
        <v>224</v>
      </c>
      <c r="D55" s="13" t="s">
        <v>223</v>
      </c>
      <c r="E55" s="10">
        <f>17+(4*309)+15+66+162+205+299+169+225+6914+14+23+309+406</f>
        <v>10060</v>
      </c>
      <c r="F55" s="13" t="s">
        <v>225</v>
      </c>
      <c r="G55" s="10">
        <f>65+67+15+30+53+19+45+140+40+40</f>
        <v>514</v>
      </c>
      <c r="H55" s="11">
        <f>17+65+(4*309)+67+15+169+225+14+23</f>
        <v>1831</v>
      </c>
      <c r="I55" s="9" t="s">
        <v>59</v>
      </c>
    </row>
    <row r="56" spans="1:9" ht="11.25">
      <c r="A56" s="9" t="s">
        <v>34</v>
      </c>
      <c r="B56" s="9"/>
      <c r="C56" s="9"/>
      <c r="D56" s="9"/>
      <c r="E56" s="10"/>
      <c r="F56" s="9"/>
      <c r="G56" s="10"/>
      <c r="H56" s="11"/>
      <c r="I56" s="9"/>
    </row>
    <row r="57" spans="1:9" ht="33.75">
      <c r="A57" s="9" t="s">
        <v>226</v>
      </c>
      <c r="B57" s="9" t="s">
        <v>114</v>
      </c>
      <c r="C57" s="9" t="s">
        <v>227</v>
      </c>
      <c r="D57" s="13" t="s">
        <v>228</v>
      </c>
      <c r="E57" s="10"/>
      <c r="F57" s="13" t="s">
        <v>229</v>
      </c>
      <c r="G57" s="10">
        <f>58+50+53+27+19+53+53+43+19+60+25+17</f>
        <v>477</v>
      </c>
      <c r="H57" s="16" t="s">
        <v>157</v>
      </c>
      <c r="I57" s="9" t="s">
        <v>58</v>
      </c>
    </row>
    <row r="58" spans="1:9" ht="45">
      <c r="A58" s="9" t="s">
        <v>230</v>
      </c>
      <c r="B58" s="9" t="s">
        <v>114</v>
      </c>
      <c r="C58" s="9" t="s">
        <v>231</v>
      </c>
      <c r="D58" s="9"/>
      <c r="E58" s="10">
        <f>187+168+680+680</f>
        <v>1715</v>
      </c>
      <c r="F58" s="9"/>
      <c r="G58" s="10">
        <f>60+23+12</f>
        <v>95</v>
      </c>
      <c r="H58" s="11"/>
      <c r="I58" s="9"/>
    </row>
    <row r="59" spans="1:9" ht="45">
      <c r="A59" s="9" t="s">
        <v>232</v>
      </c>
      <c r="B59" s="9" t="s">
        <v>119</v>
      </c>
      <c r="C59" s="9" t="s">
        <v>233</v>
      </c>
      <c r="D59" s="13" t="s">
        <v>234</v>
      </c>
      <c r="E59" s="10">
        <f>850+17+(4*309)+15+52+192+516+885+192+172+125+417+6914+172+14+23+309+406</f>
        <v>12507</v>
      </c>
      <c r="F59" s="13" t="s">
        <v>235</v>
      </c>
      <c r="G59" s="10">
        <f>65+67+29+38+25+10+10+53+60+10+10+53+60+10+10+11+40</f>
        <v>561</v>
      </c>
      <c r="H59" s="11">
        <f>65+67+17+(4*309)+15+10+10+52+53+192+516+885+10+10+53+60+10+53+6914+14+23+40+309+406</f>
        <v>11020</v>
      </c>
      <c r="I59" s="9" t="s">
        <v>57</v>
      </c>
    </row>
    <row r="60" spans="1:9" ht="90">
      <c r="A60" s="9" t="s">
        <v>236</v>
      </c>
      <c r="B60" s="9" t="s">
        <v>119</v>
      </c>
      <c r="C60" s="9" t="s">
        <v>237</v>
      </c>
      <c r="D60" s="13" t="s">
        <v>14</v>
      </c>
      <c r="E60" s="10">
        <f>17+(309*5)+15+192+349+554+885+192+192+479+192+479+118+128+6914+51+309+671</f>
        <v>13282</v>
      </c>
      <c r="F60" s="27" t="s">
        <v>238</v>
      </c>
      <c r="G60" s="10">
        <f>67+27+50+19+10+10+53+60+10+10+53+60+43+10+10+53+10+19+192+40</f>
        <v>806</v>
      </c>
      <c r="H60" s="11">
        <f>17+(309*5)+67+15+10+10+53+60+192+349+554+885+10+10+53+60+192+10+10+53+192+10+118+6914+40+51+309+671</f>
        <v>12460</v>
      </c>
      <c r="I60" s="9" t="s">
        <v>239</v>
      </c>
    </row>
    <row r="61" spans="1:9" ht="112.5">
      <c r="A61" s="9" t="s">
        <v>240</v>
      </c>
      <c r="B61" s="9" t="s">
        <v>241</v>
      </c>
      <c r="C61" s="9" t="s">
        <v>242</v>
      </c>
      <c r="D61" s="13" t="s">
        <v>35</v>
      </c>
      <c r="E61" s="10">
        <f>56+56</f>
        <v>112</v>
      </c>
      <c r="F61" s="13" t="s">
        <v>36</v>
      </c>
      <c r="G61" s="10">
        <f>81+10+55+10</f>
        <v>156</v>
      </c>
      <c r="H61" s="11">
        <f>10+55+10</f>
        <v>75</v>
      </c>
      <c r="I61" s="9" t="s">
        <v>37</v>
      </c>
    </row>
    <row r="62" spans="1:9" ht="67.5">
      <c r="A62" s="9" t="s">
        <v>243</v>
      </c>
      <c r="B62" s="9" t="s">
        <v>119</v>
      </c>
      <c r="C62" s="9" t="s">
        <v>244</v>
      </c>
      <c r="D62" s="13" t="s">
        <v>38</v>
      </c>
      <c r="E62" s="10">
        <f>(6*309)+16+299+4297+671</f>
        <v>7137</v>
      </c>
      <c r="F62" s="13" t="s">
        <v>40</v>
      </c>
      <c r="G62" s="10">
        <f>51+30+80+40</f>
        <v>201</v>
      </c>
      <c r="H62" s="11">
        <f>(6*309)+16+4297+671+40</f>
        <v>6878</v>
      </c>
      <c r="I62" s="9" t="s">
        <v>39</v>
      </c>
    </row>
    <row r="63" spans="1:9" ht="146.25">
      <c r="A63" s="9" t="s">
        <v>245</v>
      </c>
      <c r="B63" s="9" t="s">
        <v>119</v>
      </c>
      <c r="C63" s="9" t="s">
        <v>246</v>
      </c>
      <c r="D63" s="13" t="s">
        <v>247</v>
      </c>
      <c r="E63" s="10">
        <f>1727+660+3167+437+197+1183+474+611+683+8524+579+269+608</f>
        <v>19119</v>
      </c>
      <c r="F63" s="13" t="s">
        <v>250</v>
      </c>
      <c r="G63" s="10">
        <f>180+13+114+25+120+22+13+23+23+14+14+42+41+18+15+68+62+16+19</f>
        <v>842</v>
      </c>
      <c r="H63" s="11"/>
      <c r="I63" s="9" t="s">
        <v>56</v>
      </c>
    </row>
    <row r="64" spans="1:9" ht="33.75">
      <c r="A64" s="9" t="s">
        <v>248</v>
      </c>
      <c r="B64" s="9" t="s">
        <v>114</v>
      </c>
      <c r="C64" s="9" t="s">
        <v>162</v>
      </c>
      <c r="D64" s="13" t="s">
        <v>249</v>
      </c>
      <c r="E64" s="10"/>
      <c r="F64" s="13" t="s">
        <v>22</v>
      </c>
      <c r="G64" s="10">
        <f>79</f>
        <v>79</v>
      </c>
      <c r="H64" s="11"/>
      <c r="I64" s="9" t="s">
        <v>21</v>
      </c>
    </row>
    <row r="65" spans="1:9" ht="225">
      <c r="A65" s="9" t="s">
        <v>251</v>
      </c>
      <c r="B65" s="9" t="s">
        <v>25</v>
      </c>
      <c r="C65" s="9" t="s">
        <v>116</v>
      </c>
      <c r="D65" s="38" t="s">
        <v>24</v>
      </c>
      <c r="E65" s="10"/>
      <c r="F65" s="9"/>
      <c r="G65" s="10"/>
      <c r="H65" s="11"/>
      <c r="I65" s="38" t="s">
        <v>23</v>
      </c>
    </row>
    <row r="66" spans="1:9" ht="67.5">
      <c r="A66" s="9" t="s">
        <v>252</v>
      </c>
      <c r="B66" s="9" t="s">
        <v>114</v>
      </c>
      <c r="C66" s="9" t="s">
        <v>144</v>
      </c>
      <c r="D66" s="9"/>
      <c r="E66" s="10">
        <f>17+(4*309)+12+28+192+531+885+192+192+161+169+5076+23+309+406</f>
        <v>9429</v>
      </c>
      <c r="F66" s="28" t="s">
        <v>258</v>
      </c>
      <c r="G66" s="10">
        <f>65+67+10+10+53+60+10+10+53+16+40</f>
        <v>394</v>
      </c>
      <c r="H66" s="11">
        <f>17+65+67+(4*309)+12+10+10+10+28+53+60+192+531+885+10+53+60+10+10+53+192+161+169+5076+23+40+309+406</f>
        <v>9748</v>
      </c>
      <c r="I66" s="9"/>
    </row>
    <row r="67" spans="1:9" ht="56.25">
      <c r="A67" s="9" t="s">
        <v>253</v>
      </c>
      <c r="B67" s="9" t="s">
        <v>114</v>
      </c>
      <c r="C67" s="9" t="s">
        <v>255</v>
      </c>
      <c r="D67" s="9"/>
      <c r="E67" s="10">
        <f>448+885</f>
        <v>1333</v>
      </c>
      <c r="F67" s="13" t="s">
        <v>19</v>
      </c>
      <c r="G67" s="10">
        <f>796+20+26+21+19+20+22+15+29+20+50+60+53+29+38+60+23+53+25+28+25+60+23+22+24</f>
        <v>1561</v>
      </c>
      <c r="H67" s="11"/>
      <c r="I67" s="9" t="s">
        <v>254</v>
      </c>
    </row>
    <row r="68" spans="1:9" ht="135">
      <c r="A68" s="9" t="s">
        <v>256</v>
      </c>
      <c r="B68" s="9" t="s">
        <v>114</v>
      </c>
      <c r="C68" s="9" t="s">
        <v>257</v>
      </c>
      <c r="D68" s="13" t="s">
        <v>260</v>
      </c>
      <c r="E68" s="10">
        <f>(8*309)+135+385+885+170+178+66+162+107+5965+28+406</f>
        <v>10959</v>
      </c>
      <c r="F68" s="13" t="s">
        <v>259</v>
      </c>
      <c r="G68" s="10">
        <f>26+55+66+10+53+226+142+60+60+40</f>
        <v>738</v>
      </c>
      <c r="H68" s="11">
        <f>(8*309)+26+10+53+135+385+885+107+5965+28+40+406</f>
        <v>10512</v>
      </c>
      <c r="I68" s="9" t="s">
        <v>55</v>
      </c>
    </row>
    <row r="69" spans="1:9" ht="22.5">
      <c r="A69" s="9" t="s">
        <v>261</v>
      </c>
      <c r="B69" s="9" t="s">
        <v>114</v>
      </c>
      <c r="C69" s="9" t="s">
        <v>129</v>
      </c>
      <c r="D69" s="13" t="s">
        <v>262</v>
      </c>
      <c r="E69" s="10"/>
      <c r="F69" s="9"/>
      <c r="G69" s="10">
        <f>60+79+26+29+29+20+50+20+60</f>
        <v>373</v>
      </c>
      <c r="H69" s="11"/>
      <c r="I69" s="29" t="s">
        <v>263</v>
      </c>
    </row>
    <row r="70" spans="1:9" ht="56.25">
      <c r="A70" s="9" t="s">
        <v>264</v>
      </c>
      <c r="B70" s="9" t="s">
        <v>114</v>
      </c>
      <c r="C70" s="9" t="s">
        <v>265</v>
      </c>
      <c r="D70" s="13" t="s">
        <v>267</v>
      </c>
      <c r="E70" s="10">
        <f>11+220+446+399+360</f>
        <v>1436</v>
      </c>
      <c r="F70" s="13" t="s">
        <v>266</v>
      </c>
      <c r="G70" s="10">
        <f>30+70+10+60+10+18+31+33+20+41</f>
        <v>323</v>
      </c>
      <c r="H70" s="11">
        <f>10+11+60+220+446+10</f>
        <v>757</v>
      </c>
      <c r="I70" s="9" t="s">
        <v>268</v>
      </c>
    </row>
    <row r="71" spans="1:9" ht="67.5">
      <c r="A71" s="9" t="s">
        <v>269</v>
      </c>
      <c r="B71" s="9" t="s">
        <v>119</v>
      </c>
      <c r="C71" s="9" t="s">
        <v>270</v>
      </c>
      <c r="D71" s="13" t="s">
        <v>20</v>
      </c>
      <c r="E71" s="10">
        <f>29+38+(5*335)+8134</f>
        <v>9876</v>
      </c>
      <c r="F71" s="27" t="s">
        <v>26</v>
      </c>
      <c r="G71" s="10">
        <f>17+23+19+20+99+42+23</f>
        <v>243</v>
      </c>
      <c r="H71" s="11">
        <f>(5*335)+8134</f>
        <v>9809</v>
      </c>
      <c r="I71" s="9" t="s">
        <v>27</v>
      </c>
    </row>
    <row r="72" spans="1:9" ht="56.25">
      <c r="A72" s="9" t="s">
        <v>271</v>
      </c>
      <c r="B72" s="9" t="s">
        <v>187</v>
      </c>
      <c r="C72" s="9" t="s">
        <v>116</v>
      </c>
      <c r="D72" s="13" t="s">
        <v>272</v>
      </c>
      <c r="E72" s="10">
        <f>6797+1300+690+792+219</f>
        <v>9798</v>
      </c>
      <c r="F72" s="9"/>
      <c r="G72" s="10">
        <f>265+14+23+34+45+130</f>
        <v>511</v>
      </c>
      <c r="H72" s="11"/>
      <c r="I72" s="9" t="s">
        <v>273</v>
      </c>
    </row>
    <row r="73" spans="1:9" ht="135">
      <c r="A73" s="9" t="s">
        <v>274</v>
      </c>
      <c r="B73" s="9" t="s">
        <v>276</v>
      </c>
      <c r="C73" s="9" t="s">
        <v>275</v>
      </c>
      <c r="D73" s="13" t="s">
        <v>28</v>
      </c>
      <c r="E73" s="10">
        <f>(5*309)+131+131+178+10+200+273+84+343+180+72+154+3275+15+22+671</f>
        <v>7284</v>
      </c>
      <c r="F73" s="13" t="s">
        <v>33</v>
      </c>
      <c r="G73" s="10">
        <f>20+11+68+56+146+44+35+60+33+48+93+50+57+35+18+23+40</f>
        <v>837</v>
      </c>
      <c r="H73" s="11">
        <f>(5*309)+11+68+56+10+154+3275+15+22+40+671</f>
        <v>5867</v>
      </c>
      <c r="I73" s="9" t="s">
        <v>277</v>
      </c>
    </row>
    <row r="74" spans="1:9" ht="101.25">
      <c r="A74" s="9" t="s">
        <v>278</v>
      </c>
      <c r="B74" s="9" t="s">
        <v>114</v>
      </c>
      <c r="C74" s="9" t="s">
        <v>270</v>
      </c>
      <c r="D74" s="13" t="s">
        <v>279</v>
      </c>
      <c r="E74" s="10">
        <f>17+(4*309)+15+885+192+385+192+192+192+6914+14+23+309+671</f>
        <v>11237</v>
      </c>
      <c r="F74" s="13" t="s">
        <v>280</v>
      </c>
      <c r="G74" s="10">
        <f>65+19+67+20+19+27+20+20+30+50+18+10+10+53+60+10+10+53+60+10+10+53+10+18+42+16+13+20+20+13+20+40</f>
        <v>906</v>
      </c>
      <c r="H74" s="11">
        <f>17+65+(4*309)+67+15+885+10+10+53+60+192+385+10+10+53+60+192+10+10+53+192+10+192+6914+14+23+40+309+671</f>
        <v>11758</v>
      </c>
      <c r="I74" s="9" t="s">
        <v>54</v>
      </c>
    </row>
    <row r="75" spans="1:9" ht="213.75">
      <c r="A75" s="9" t="s">
        <v>281</v>
      </c>
      <c r="B75" s="9" t="s">
        <v>114</v>
      </c>
      <c r="C75" s="9" t="s">
        <v>275</v>
      </c>
      <c r="D75" s="13" t="s">
        <v>282</v>
      </c>
      <c r="E75" s="10">
        <f>662+717+972+135+142+321</f>
        <v>2949</v>
      </c>
      <c r="F75" s="13" t="s">
        <v>283</v>
      </c>
      <c r="G75" s="10">
        <f>19+53+178+60+50+118+119+16</f>
        <v>613</v>
      </c>
      <c r="H75" s="11"/>
      <c r="I75" s="9" t="s">
        <v>53</v>
      </c>
    </row>
    <row r="76" spans="1:9" ht="33.75">
      <c r="A76" s="9" t="s">
        <v>284</v>
      </c>
      <c r="B76" s="9" t="s">
        <v>119</v>
      </c>
      <c r="C76" s="9" t="s">
        <v>30</v>
      </c>
      <c r="D76" s="37" t="s">
        <v>31</v>
      </c>
      <c r="E76" s="10"/>
      <c r="F76" s="13" t="s">
        <v>29</v>
      </c>
      <c r="G76" s="10">
        <f>19+25+26+18+43+43+15+22+24+28+61+20+23+20+46+15+43+25+16+24+23+19+18+25+46+28+38+30+22+24+13+38+27+19+20+28+28</f>
        <v>1002</v>
      </c>
      <c r="H76" s="11"/>
      <c r="I76" s="9" t="s">
        <v>32</v>
      </c>
    </row>
    <row r="77" spans="1:9" ht="101.25">
      <c r="A77" s="9" t="s">
        <v>286</v>
      </c>
      <c r="B77" s="9" t="s">
        <v>119</v>
      </c>
      <c r="C77" s="9" t="s">
        <v>288</v>
      </c>
      <c r="D77" s="13" t="s">
        <v>287</v>
      </c>
      <c r="E77" s="10">
        <f>631+450+20+230+120+205+299</f>
        <v>1955</v>
      </c>
      <c r="F77" s="13" t="s">
        <v>289</v>
      </c>
      <c r="G77" s="10">
        <f>28+13+30+20+50+10+10+55+60+10+55+60+80</f>
        <v>481</v>
      </c>
      <c r="H77" s="11">
        <f>10+10+20+55+60+108+230+360+10+20+20+55+60+230</f>
        <v>1248</v>
      </c>
      <c r="I77" s="9" t="s">
        <v>290</v>
      </c>
    </row>
    <row r="78" spans="1:9" ht="90">
      <c r="A78" s="9" t="s">
        <v>291</v>
      </c>
      <c r="B78" s="9" t="s">
        <v>119</v>
      </c>
      <c r="C78" s="9" t="s">
        <v>292</v>
      </c>
      <c r="D78" s="13" t="s">
        <v>293</v>
      </c>
      <c r="E78" s="10">
        <f>713+2050+600+11+144+220+515+563+180</f>
        <v>4996</v>
      </c>
      <c r="F78" s="13" t="s">
        <v>266</v>
      </c>
      <c r="G78" s="10">
        <f>26+120+10+60+23+10+55+23+20+22+26+23+39+43+20+84</f>
        <v>604</v>
      </c>
      <c r="H78" s="11">
        <f>11+144+220+515+10+60+10+55</f>
        <v>1025</v>
      </c>
      <c r="I78" s="9" t="s">
        <v>294</v>
      </c>
    </row>
    <row r="79" spans="1:9" ht="23.25" thickBot="1">
      <c r="A79" s="21" t="s">
        <v>295</v>
      </c>
      <c r="B79" s="21" t="s">
        <v>114</v>
      </c>
      <c r="C79" s="21" t="s">
        <v>275</v>
      </c>
      <c r="D79" s="35" t="s">
        <v>296</v>
      </c>
      <c r="E79" s="22">
        <f>(5*309)+10+205+3275+23+250</f>
        <v>5308</v>
      </c>
      <c r="F79" s="35" t="s">
        <v>297</v>
      </c>
      <c r="G79" s="22">
        <f>65+19+40</f>
        <v>124</v>
      </c>
      <c r="H79" s="23">
        <f>(5*309)+10+205+3275+65+19+23+250+40</f>
        <v>5432</v>
      </c>
      <c r="I79" s="21" t="s">
        <v>52</v>
      </c>
    </row>
    <row r="80" spans="1:9" ht="23.25" thickTop="1">
      <c r="A80" s="5"/>
      <c r="B80" s="5"/>
      <c r="C80" s="5"/>
      <c r="D80" s="5" t="s">
        <v>15</v>
      </c>
      <c r="E80" s="24">
        <f>SUM(E2:E79)</f>
        <v>394631</v>
      </c>
      <c r="F80" s="25"/>
      <c r="G80" s="24">
        <f>SUM(G2:G79)</f>
        <v>41930</v>
      </c>
      <c r="H80" s="26">
        <f>SUM(H2:H79)</f>
        <v>197289</v>
      </c>
      <c r="I80" s="33" t="s">
        <v>334</v>
      </c>
    </row>
    <row r="82" spans="6:8" ht="11.25">
      <c r="F82" s="32">
        <f>E80+G80</f>
        <v>436561</v>
      </c>
      <c r="H82" s="31">
        <f>H80/(E80+G80)</f>
        <v>0.45191622705647094</v>
      </c>
    </row>
    <row r="84" spans="2:3" ht="33.75">
      <c r="B84" s="18" t="s">
        <v>173</v>
      </c>
      <c r="C84" s="19" t="s">
        <v>174</v>
      </c>
    </row>
    <row r="86" spans="2:3" ht="22.5">
      <c r="B86" s="18" t="s">
        <v>175</v>
      </c>
      <c r="C86" s="20" t="s">
        <v>176</v>
      </c>
    </row>
  </sheetData>
  <hyperlinks>
    <hyperlink ref="C86" r:id="rId1" tooltip="Cliquer sur le lien pour rechercher les rémunérations perçues des firmes pharmaceutiques sur le site du CNOM" display="CNOM - &quot;Données exploitables&quot;"/>
    <hyperlink ref="I65" r:id="rId2" display="http://www.e-cancer.fr/deontologie-et-declarations-publiques-dinterets/declarations-publiques-dinterets/tous-les-experts/doc_download/6713-robert-jacques-"/>
    <hyperlink ref="D65" r:id="rId3" tooltip="Télécharger la DPI du Pr Jacques ROBERT sur le site de l'INCa (novembre 2012)" display="Rien sur le site &quot;Sunshine-Act&quot; du CNOM. En revanche, une DPI récente (novembre 2012) est accessible sur le site de l'INCa. Elle renferme de nombreux liens d'intérêts avec les firmes pharmaceutiques dont ROCHE. Cliquer sur cette case pour la télécharger.."/>
  </hyperlinks>
  <printOptions/>
  <pageMargins left="0.75" right="0.75" top="1" bottom="1" header="0.4921259845" footer="0.4921259845"/>
  <pageSetup orientation="portrait" paperSize="9" r:id="rId7"/>
  <drawing r:id="rId6"/>
  <legacy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PESTY François</dc:creator>
  <cp:keywords/>
  <dc:description/>
  <cp:lastModifiedBy>PESTY François</cp:lastModifiedBy>
  <dcterms:created xsi:type="dcterms:W3CDTF">2014-02-04T12:39:02Z</dcterms:created>
  <dcterms:modified xsi:type="dcterms:W3CDTF">2014-03-20T11:11:47Z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