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20070" windowHeight="7725"/>
  </bookViews>
  <sheets>
    <sheet name="Anti-TNF-alpha" sheetId="1" r:id="rId1"/>
    <sheet name="DMARDs conventionnels" sheetId="3" r:id="rId2"/>
    <sheet name="Anti-TNF-alpha graph" sheetId="4" r:id="rId3"/>
    <sheet name="DMARDs conventionnels Graph" sheetId="5" r:id="rId4"/>
    <sheet name="EPO" sheetId="2" r:id="rId5"/>
    <sheet name="Insuline glargine" sheetId="6" r:id="rId6"/>
    <sheet name="G-CSF" sheetId="7" r:id="rId7"/>
  </sheets>
  <calcPr calcId="125725"/>
</workbook>
</file>

<file path=xl/calcChain.xml><?xml version="1.0" encoding="utf-8"?>
<calcChain xmlns="http://schemas.openxmlformats.org/spreadsheetml/2006/main">
  <c r="F29" i="7"/>
  <c r="G29"/>
  <c r="H29"/>
  <c r="I29"/>
  <c r="J29"/>
  <c r="K29"/>
  <c r="L29"/>
  <c r="M29"/>
  <c r="E29"/>
  <c r="E24"/>
  <c r="I28"/>
  <c r="J28"/>
  <c r="K28"/>
  <c r="L28"/>
  <c r="M28"/>
  <c r="H28"/>
  <c r="F28"/>
  <c r="G28"/>
  <c r="F23"/>
  <c r="G23"/>
  <c r="H23"/>
  <c r="I23"/>
  <c r="J23"/>
  <c r="K23"/>
  <c r="L23"/>
  <c r="M23"/>
  <c r="F24"/>
  <c r="G24"/>
  <c r="H24"/>
  <c r="I24"/>
  <c r="J24"/>
  <c r="K24"/>
  <c r="L24"/>
  <c r="M24"/>
  <c r="F25"/>
  <c r="G25"/>
  <c r="H25"/>
  <c r="I25"/>
  <c r="J25"/>
  <c r="K25"/>
  <c r="L25"/>
  <c r="M25"/>
  <c r="F26"/>
  <c r="G26"/>
  <c r="H26"/>
  <c r="I26"/>
  <c r="J26"/>
  <c r="K26"/>
  <c r="L26"/>
  <c r="M26"/>
  <c r="F27"/>
  <c r="G27"/>
  <c r="H27"/>
  <c r="I27"/>
  <c r="J27"/>
  <c r="K27"/>
  <c r="L27"/>
  <c r="M27"/>
  <c r="E27"/>
  <c r="E26"/>
  <c r="E25"/>
  <c r="E23"/>
  <c r="D27"/>
  <c r="D25"/>
  <c r="I19"/>
  <c r="J19"/>
  <c r="K19"/>
  <c r="L19"/>
  <c r="M19"/>
  <c r="H19"/>
  <c r="F19"/>
  <c r="G19"/>
  <c r="E19"/>
  <c r="F22" i="6"/>
  <c r="G22"/>
  <c r="H22"/>
  <c r="I22"/>
  <c r="J22"/>
  <c r="K22"/>
  <c r="L22"/>
  <c r="M22"/>
  <c r="E22"/>
  <c r="I21"/>
  <c r="J21"/>
  <c r="K21"/>
  <c r="L21"/>
  <c r="M21"/>
  <c r="F21"/>
  <c r="G21"/>
  <c r="E21"/>
  <c r="H21"/>
  <c r="F17"/>
  <c r="G17"/>
  <c r="H17"/>
  <c r="I17"/>
  <c r="J17"/>
  <c r="K17"/>
  <c r="L17"/>
  <c r="M17"/>
  <c r="F18"/>
  <c r="G18"/>
  <c r="H18"/>
  <c r="I18"/>
  <c r="J18"/>
  <c r="K18"/>
  <c r="L18"/>
  <c r="M18"/>
  <c r="F19"/>
  <c r="G19"/>
  <c r="H19"/>
  <c r="I19"/>
  <c r="J19"/>
  <c r="K19"/>
  <c r="L19"/>
  <c r="M19"/>
  <c r="F20"/>
  <c r="G20"/>
  <c r="H20"/>
  <c r="I20"/>
  <c r="J20"/>
  <c r="K20"/>
  <c r="L20"/>
  <c r="M20"/>
  <c r="E20"/>
  <c r="E19"/>
  <c r="E18"/>
  <c r="E17"/>
  <c r="I12"/>
  <c r="J12"/>
  <c r="K12"/>
  <c r="L12"/>
  <c r="M12"/>
  <c r="H12"/>
  <c r="F12"/>
  <c r="G12"/>
  <c r="E12"/>
  <c r="O4" i="1"/>
  <c r="O13"/>
  <c r="O6"/>
  <c r="O3"/>
  <c r="O5"/>
  <c r="O7"/>
  <c r="O8"/>
  <c r="O9"/>
  <c r="O10"/>
  <c r="O11"/>
  <c r="O12"/>
  <c r="O14"/>
  <c r="O15"/>
  <c r="O16"/>
  <c r="O17"/>
  <c r="O18"/>
  <c r="O21"/>
  <c r="O22"/>
  <c r="O23"/>
  <c r="O24"/>
  <c r="O2"/>
  <c r="M3" i="3"/>
  <c r="M4"/>
  <c r="M5"/>
  <c r="M6"/>
  <c r="M7"/>
  <c r="M2"/>
  <c r="E36" i="1"/>
  <c r="E32"/>
  <c r="G7" i="3"/>
  <c r="H7"/>
  <c r="I7"/>
  <c r="J7"/>
  <c r="K7"/>
  <c r="F7"/>
  <c r="D7"/>
  <c r="E7"/>
  <c r="C7"/>
  <c r="F77" i="2"/>
  <c r="G77"/>
  <c r="H77"/>
  <c r="I77"/>
  <c r="J77"/>
  <c r="K77"/>
  <c r="L77"/>
  <c r="M77"/>
  <c r="E77"/>
  <c r="F76"/>
  <c r="G76"/>
  <c r="H76"/>
  <c r="I76"/>
  <c r="J76"/>
  <c r="K76"/>
  <c r="L76"/>
  <c r="M76"/>
  <c r="E76"/>
  <c r="F75"/>
  <c r="G75"/>
  <c r="H75"/>
  <c r="I75"/>
  <c r="J75"/>
  <c r="K75"/>
  <c r="L75"/>
  <c r="M75"/>
  <c r="E75"/>
  <c r="H68"/>
  <c r="I68"/>
  <c r="J68"/>
  <c r="K68"/>
  <c r="L68"/>
  <c r="M68"/>
  <c r="H69"/>
  <c r="I69"/>
  <c r="J69"/>
  <c r="K69"/>
  <c r="L69"/>
  <c r="M69"/>
  <c r="H70"/>
  <c r="I70"/>
  <c r="J70"/>
  <c r="K70"/>
  <c r="L70"/>
  <c r="M70"/>
  <c r="H71"/>
  <c r="I71"/>
  <c r="J71"/>
  <c r="K71"/>
  <c r="L71"/>
  <c r="M71"/>
  <c r="H72"/>
  <c r="I72"/>
  <c r="J72"/>
  <c r="K72"/>
  <c r="L72"/>
  <c r="M72"/>
  <c r="H73"/>
  <c r="I73"/>
  <c r="J73"/>
  <c r="K73"/>
  <c r="L73"/>
  <c r="M73"/>
  <c r="H74"/>
  <c r="I74"/>
  <c r="J74"/>
  <c r="K74"/>
  <c r="L74"/>
  <c r="M74"/>
  <c r="F74"/>
  <c r="G74"/>
  <c r="E74"/>
  <c r="F73"/>
  <c r="G73"/>
  <c r="E73"/>
  <c r="F72"/>
  <c r="G72"/>
  <c r="E72"/>
  <c r="F71"/>
  <c r="G71"/>
  <c r="E71"/>
  <c r="F70"/>
  <c r="G70"/>
  <c r="E70"/>
  <c r="F69"/>
  <c r="G69"/>
  <c r="E69"/>
  <c r="F68"/>
  <c r="G68"/>
  <c r="E68"/>
  <c r="I64"/>
  <c r="J64"/>
  <c r="K64"/>
  <c r="L64"/>
  <c r="M64"/>
  <c r="H64"/>
  <c r="F64"/>
  <c r="G64"/>
  <c r="E64"/>
  <c r="I32" i="1"/>
  <c r="I33"/>
  <c r="I34"/>
  <c r="I35"/>
  <c r="I36"/>
  <c r="H33"/>
  <c r="H34"/>
  <c r="H35"/>
  <c r="H36"/>
  <c r="H32"/>
  <c r="G35"/>
  <c r="F35"/>
  <c r="G36"/>
  <c r="F36"/>
  <c r="F34"/>
  <c r="G34"/>
  <c r="F33"/>
  <c r="G33"/>
  <c r="F32"/>
  <c r="G32"/>
  <c r="N22"/>
  <c r="N23"/>
  <c r="N24"/>
  <c r="N21"/>
  <c r="N3"/>
  <c r="N5"/>
  <c r="N7"/>
  <c r="N8"/>
  <c r="N9"/>
  <c r="N10"/>
  <c r="N11"/>
  <c r="N12"/>
  <c r="N14"/>
  <c r="N15"/>
  <c r="N16"/>
  <c r="N17"/>
  <c r="N18"/>
  <c r="N2"/>
  <c r="F27" l="1"/>
  <c r="G27"/>
  <c r="H27"/>
  <c r="I27"/>
  <c r="J27"/>
  <c r="K27"/>
  <c r="L27"/>
  <c r="M27"/>
  <c r="E27"/>
  <c r="H21"/>
  <c r="I21"/>
  <c r="J21"/>
  <c r="K21"/>
  <c r="L21"/>
  <c r="M21"/>
  <c r="H22"/>
  <c r="I22"/>
  <c r="J22"/>
  <c r="K22"/>
  <c r="L22"/>
  <c r="M22"/>
  <c r="H23"/>
  <c r="I23"/>
  <c r="J23"/>
  <c r="K23"/>
  <c r="L23"/>
  <c r="M23"/>
  <c r="H24"/>
  <c r="I24"/>
  <c r="J24"/>
  <c r="K24"/>
  <c r="L24"/>
  <c r="M24"/>
  <c r="F24"/>
  <c r="G24"/>
  <c r="E24"/>
  <c r="F23"/>
  <c r="G23"/>
  <c r="E23"/>
  <c r="F22"/>
  <c r="G22"/>
  <c r="E22"/>
  <c r="F21"/>
  <c r="G21"/>
  <c r="E21"/>
  <c r="F26"/>
  <c r="G26"/>
  <c r="H26"/>
  <c r="I26"/>
  <c r="J26"/>
  <c r="K26"/>
  <c r="L26"/>
  <c r="M26"/>
  <c r="E26"/>
  <c r="I18"/>
  <c r="J18"/>
  <c r="K18"/>
  <c r="L18"/>
  <c r="M18"/>
  <c r="H18"/>
  <c r="F18"/>
  <c r="G18"/>
  <c r="E18"/>
  <c r="E28" i="7"/>
</calcChain>
</file>

<file path=xl/sharedStrings.xml><?xml version="1.0" encoding="utf-8"?>
<sst xmlns="http://schemas.openxmlformats.org/spreadsheetml/2006/main" count="590" uniqueCount="311">
  <si>
    <t>CIP13</t>
  </si>
  <si>
    <t>Nom de la présentation pharmaceutique</t>
  </si>
  <si>
    <t>Dénomination commune internationale</t>
  </si>
  <si>
    <t>Nbre de boites en 2014</t>
  </si>
  <si>
    <t>Nbre de boites en 2015</t>
  </si>
  <si>
    <t>Nbre de boites en 2016</t>
  </si>
  <si>
    <t>Base de remboursement en 2014</t>
  </si>
  <si>
    <t>Base de remboursement en 2015</t>
  </si>
  <si>
    <t>Base de remboursement en 2016</t>
  </si>
  <si>
    <t>Montant remboursé en 2014</t>
  </si>
  <si>
    <t>Montant remboursé en 2015</t>
  </si>
  <si>
    <t>Montant remboursé en 2016</t>
  </si>
  <si>
    <t>3400937801454</t>
  </si>
  <si>
    <t>ADALIMUMAB</t>
  </si>
  <si>
    <t>HUMIRA 40MG/0,8ML SOL INJ STYLO 2/0,8 ML</t>
  </si>
  <si>
    <t>3400936223059</t>
  </si>
  <si>
    <t>HUMIRA 40MG/0,8ML SOL INJ SER 2/0,8 ML</t>
  </si>
  <si>
    <t>3400930042687</t>
  </si>
  <si>
    <t>HUMIRA 40MG/0,4ML SOL INJ STYLO 2/0,4 ML</t>
  </si>
  <si>
    <t>3400941851728</t>
  </si>
  <si>
    <t>HUMIRA 40 MG/0,8 ML FL SOL INJ US PED 2/0,8 ML</t>
  </si>
  <si>
    <t>3400930042489</t>
  </si>
  <si>
    <t>HUMIRA 40MG/0,4ML SOL INJ SER 2/0,4 ML</t>
  </si>
  <si>
    <t>3400939732008</t>
  </si>
  <si>
    <t>CERTOLIZUMAB PEGOL</t>
  </si>
  <si>
    <t>CIMZIA 200MG/ML SOL INJ 2/1 ML</t>
  </si>
  <si>
    <t>3400939605227</t>
  </si>
  <si>
    <t>ETANERCEPT</t>
  </si>
  <si>
    <t>ENBREL 50 MG SOL INJ STYLO 4</t>
  </si>
  <si>
    <t>3400937719568</t>
  </si>
  <si>
    <t>ENBREL 50MG/1ML SOL INJ 4/1 ML</t>
  </si>
  <si>
    <t>3400937719100</t>
  </si>
  <si>
    <t>ENBREL 25MG/0,5ML SOL INJ 4/0,5 ML</t>
  </si>
  <si>
    <t>3400936064997</t>
  </si>
  <si>
    <t>ENBREL 25MG PDR ET SOL INJ 4/4 ML</t>
  </si>
  <si>
    <t>3400921676327</t>
  </si>
  <si>
    <t>ENBREL 10 MG PDRE SOLV SOL INJ 4</t>
  </si>
  <si>
    <t>3400930044605</t>
  </si>
  <si>
    <t>BENEPALI 50 MG SOL INJ STYLO 4</t>
  </si>
  <si>
    <t>3400939730745</t>
  </si>
  <si>
    <t>GOLIMUMAB</t>
  </si>
  <si>
    <t>SIMPONI 50 MG SOL INJ STYLO 1</t>
  </si>
  <si>
    <t>3400939730974</t>
  </si>
  <si>
    <t>SIMPONI 50 MG SOL INJ SERINGUE 1</t>
  </si>
  <si>
    <t>3400927568312</t>
  </si>
  <si>
    <t>SIMPONI 100 MG SOL INJ STYLO 1</t>
  </si>
  <si>
    <t>3400927568480</t>
  </si>
  <si>
    <t>SIMPONI 100 MG SOL INJ 1</t>
  </si>
  <si>
    <t>Libellé Top Générique</t>
  </si>
  <si>
    <t>Sans Objet</t>
  </si>
  <si>
    <t>Référent Biosimilaire</t>
  </si>
  <si>
    <t>Biosimilaire</t>
  </si>
  <si>
    <t>TOTAL</t>
  </si>
  <si>
    <t>HUMIRA®</t>
  </si>
  <si>
    <t>adalimumab</t>
  </si>
  <si>
    <t>% prescription anti-TNF-α</t>
  </si>
  <si>
    <t>% presscription étanercept</t>
  </si>
  <si>
    <t>CIMZIA®</t>
  </si>
  <si>
    <t>certolizumab</t>
  </si>
  <si>
    <t>ENBREL® + BENEPALI®</t>
  </si>
  <si>
    <t>étanercept</t>
  </si>
  <si>
    <t>SIMPONI®</t>
  </si>
  <si>
    <t>golimumab</t>
  </si>
  <si>
    <t>Biosimilaire(s)</t>
  </si>
  <si>
    <t>Biosimilaires de l'infliximab, réservé à l'usage hospitalier</t>
  </si>
  <si>
    <t>REMICADE®</t>
  </si>
  <si>
    <t>infliximab</t>
  </si>
  <si>
    <t>INFLECTRA®</t>
  </si>
  <si>
    <t>REMSIMA®</t>
  </si>
  <si>
    <t>Nombres d'UCD</t>
  </si>
  <si>
    <t>%</t>
  </si>
  <si>
    <t>Total biosimilaires infliximab</t>
  </si>
  <si>
    <t>Type de générique ou biosimilaire</t>
  </si>
  <si>
    <t>3400939593708</t>
  </si>
  <si>
    <t>DARBEPOETINE ALFA</t>
  </si>
  <si>
    <t>ARANESP 500 MCG SOL INJ 1/1 ML</t>
  </si>
  <si>
    <t>3400939593586</t>
  </si>
  <si>
    <t>ARANESP 300 MCG SOL INJ 1/0,6 ML</t>
  </si>
  <si>
    <t>3400939593357</t>
  </si>
  <si>
    <t>ARANESP 150 MCG SOL INJ 1/0,3 ML</t>
  </si>
  <si>
    <t>3400936593664</t>
  </si>
  <si>
    <t>ARANESP 0,500MG/1ML SOL INJ STYLO 1/1 ML</t>
  </si>
  <si>
    <t>3400936593435</t>
  </si>
  <si>
    <t>ARANESP 0,300MG/0,6ML SOL INJ STYLO 1/0,6 ML</t>
  </si>
  <si>
    <t>3400936593374</t>
  </si>
  <si>
    <t>ARANESP 0,150MG/0,3ML SOL INJ STYLO 1/0,3 ML</t>
  </si>
  <si>
    <t>3400939592008</t>
  </si>
  <si>
    <t>ARANESP 40 MCG SOL INJ 1/0,4 ML</t>
  </si>
  <si>
    <t>3400939592527</t>
  </si>
  <si>
    <t>ARANESP 60 MCG SOL INJ 1/0,3 ML</t>
  </si>
  <si>
    <t>3400939592985</t>
  </si>
  <si>
    <t>ARANESP 100 MCG SOL INJ 1/0,5 ML</t>
  </si>
  <si>
    <t>3400939592756</t>
  </si>
  <si>
    <t>ARANESP 80 MCG SOL INJ 1/0,4 ML</t>
  </si>
  <si>
    <t>3400939591865</t>
  </si>
  <si>
    <t>ARANESP 30 MCG SOL INJ 1/0,3 ML</t>
  </si>
  <si>
    <t>3400939592237</t>
  </si>
  <si>
    <t>ARANESP 50 MCG SOL INJ 1/0,5 ML</t>
  </si>
  <si>
    <t>3400936593206</t>
  </si>
  <si>
    <t>ARANESP 0,100MG/0,5ML SOL INJ STYLO 1/0,5 ML</t>
  </si>
  <si>
    <t>3400936588752</t>
  </si>
  <si>
    <t>ARANESP 0,060MG/0,3ML SOL INJ STYLO 1/0,3 ML</t>
  </si>
  <si>
    <t>3400936588523</t>
  </si>
  <si>
    <t>ARANESP 0,040MG/0,4ML SOL INJ STYLO 1/0,4 ML</t>
  </si>
  <si>
    <t>3400936593145</t>
  </si>
  <si>
    <t>ARANESP 0,080MG/0,4ML SOL INJ STYLO 1/0,4 ML</t>
  </si>
  <si>
    <t>3400939591575</t>
  </si>
  <si>
    <t>ARANESP 20 MCG SOL INJ 1/0,5 ML</t>
  </si>
  <si>
    <t>3400939593128</t>
  </si>
  <si>
    <t>ARANESP 130 MCG SOL INJ 1/0,65 ML</t>
  </si>
  <si>
    <t>3400935678133</t>
  </si>
  <si>
    <t>ARANESP 0,010MG/0,4ML SOL INJ SER 1/0,4 ML</t>
  </si>
  <si>
    <t>3400936588233</t>
  </si>
  <si>
    <t>ARANESP 0,020MG/0,5ML SOL INJ STYLO 1/0,5 ML</t>
  </si>
  <si>
    <t>3400936346628</t>
  </si>
  <si>
    <t>ERYTHROPOIETINE</t>
  </si>
  <si>
    <t>NEORECORMON 30 000UI SOL INJ SER 4/0,6 ML</t>
  </si>
  <si>
    <t>3400936992368</t>
  </si>
  <si>
    <t>EPREX 40 000 UI/ML SOL INJ 1/1 ML</t>
  </si>
  <si>
    <t>3400949818518</t>
  </si>
  <si>
    <t>BINOCRIT 30 UI /0,75 ML SOL INJ 1</t>
  </si>
  <si>
    <t>3400949818747</t>
  </si>
  <si>
    <t>BINOCRIT 40 UI /1 ML SOL INJ 1</t>
  </si>
  <si>
    <t>3400938327649</t>
  </si>
  <si>
    <t>EPREX 40 000 UI/0,75ML SOL INJ 1/0,75 ML</t>
  </si>
  <si>
    <t>3400938629958</t>
  </si>
  <si>
    <t>RETACRIT 30 000 UI/0,75ML SOL INJ 1/0,75 ML</t>
  </si>
  <si>
    <t>3400939747606</t>
  </si>
  <si>
    <t>EPORATIO 20 000 UI/1 ML SOL INJ SER + DISP SECU 1/1 ML</t>
  </si>
  <si>
    <t>3400930012215</t>
  </si>
  <si>
    <t>RETACRIT 40000 UI/1 ML SOL INJ 1/1 ML</t>
  </si>
  <si>
    <t>3400930012208</t>
  </si>
  <si>
    <t>RETACRIT 30000 UI/0,75 ML SOL INJ 1/0,75 ML</t>
  </si>
  <si>
    <t>3400939748375</t>
  </si>
  <si>
    <t>EPORATIO 30 000 UI/1 ML SOL INJ SER + DISP SECU 1/1 ML</t>
  </si>
  <si>
    <t>3400935003645</t>
  </si>
  <si>
    <t>NEORECORMON 20 000UI SOL INJ SER 6/0,6 ML</t>
  </si>
  <si>
    <t>3400935003416</t>
  </si>
  <si>
    <t>NEORECORMON 10 000UI SOL INJ SER 6/0,6 ML</t>
  </si>
  <si>
    <t>3400936991996</t>
  </si>
  <si>
    <t>EPREX 40 000 UI/ML SOL INJ 1/0,5 ML</t>
  </si>
  <si>
    <t>3400934931215</t>
  </si>
  <si>
    <t>EPREX 10 000UI/ML SOL INJ SER 1ML 6/1 ML</t>
  </si>
  <si>
    <t>3400949818396</t>
  </si>
  <si>
    <t>BINOCRIT 20 UI /0,5 ML SOL INJ 1</t>
  </si>
  <si>
    <t>3400930019764</t>
  </si>
  <si>
    <t>EPORATIO 30 000 UI/1 ML SOL INJ 1/1 ML</t>
  </si>
  <si>
    <t>3400930012192</t>
  </si>
  <si>
    <t>RETACRIT 20000 UI/0,5 ML SOL INJ 1/0,5 ML</t>
  </si>
  <si>
    <t>3400938630039</t>
  </si>
  <si>
    <t>RETACRIT 40 000 UI/ML SOL INJ 1/1 ML</t>
  </si>
  <si>
    <t>3400935310866</t>
  </si>
  <si>
    <t>NEORECORMON 4 000UI SOL INJ SER 6/0,3 ML</t>
  </si>
  <si>
    <t>3400935003294</t>
  </si>
  <si>
    <t>NEORECORMON 5 000UI SOL INJ SER 6/0,3 ML</t>
  </si>
  <si>
    <t>3400935002815</t>
  </si>
  <si>
    <t>NEORECORMON 2 000UI SOL INJ SER 6/0,3 ML</t>
  </si>
  <si>
    <t>3400935311009</t>
  </si>
  <si>
    <t>NEORECORMON 6 000UI SOL INJ SER 6/0,3 ML</t>
  </si>
  <si>
    <t>3400935003065</t>
  </si>
  <si>
    <t>NEORECORMON 3 000UI SOL INJ SER 6/0,3 ML</t>
  </si>
  <si>
    <t>3400935497031</t>
  </si>
  <si>
    <t>EPREX 10 000UI/ML SOL INJ SER 0,5ML 6/0,5 ML</t>
  </si>
  <si>
    <t>3400935497260</t>
  </si>
  <si>
    <t>EPREX 10 000UI/ML SOL INJ SER 0,6ML 6/0,6 ML</t>
  </si>
  <si>
    <t>3400936466944</t>
  </si>
  <si>
    <t>EPREX 10 000UI/ML SOL INJ SER 0,4ML 6/0,4 ML</t>
  </si>
  <si>
    <t>3400930012178</t>
  </si>
  <si>
    <t>RETACRIT 10000 UI/1 ML SOL INJ 6/1 ML</t>
  </si>
  <si>
    <t>3400938629897</t>
  </si>
  <si>
    <t>RETACRIT 20 000 UI/0,5ML SOL INJ 1/0,5 ML</t>
  </si>
  <si>
    <t>3400936466715</t>
  </si>
  <si>
    <t>EPREX 4 000UI/ML SOL INJ SER 0,5ML 6/0,5 ML</t>
  </si>
  <si>
    <t>3400936466883</t>
  </si>
  <si>
    <t>EPREX 10 000UI/ML SOL INJ SER 0,3ML 6/0,3 ML</t>
  </si>
  <si>
    <t>3400934984723</t>
  </si>
  <si>
    <t>NEORECORMON 500UI SOL INJ SER 6/0,3 ML</t>
  </si>
  <si>
    <t>3400935497499</t>
  </si>
  <si>
    <t>EPREX 10 000UI/ML SOL INJ SER 0,8ML 6/0,8 ML</t>
  </si>
  <si>
    <t>3400938629729</t>
  </si>
  <si>
    <t>RETACRIT 10 000 UI/ML SOL INJ 6/1 ML</t>
  </si>
  <si>
    <t>3400938151510</t>
  </si>
  <si>
    <t>METHOXY POLYETHYLENE GLYCOL-EPOETINE BETA</t>
  </si>
  <si>
    <t>MIRCERA 75 MCG/0,3 ML SOL INJ 1/0,3 ML</t>
  </si>
  <si>
    <t>3400938151749</t>
  </si>
  <si>
    <t>MIRCERA 100 MCG/0,3 ML SOL INJ 1/0,3 ML</t>
  </si>
  <si>
    <t>3400938151459</t>
  </si>
  <si>
    <t>MIRCERA 50 MCG/0,3 ML SOL INJ 1/0,3 ML</t>
  </si>
  <si>
    <t>3400938151800</t>
  </si>
  <si>
    <t>MIRCERA 150 MCG/0,3 ML SOL INJ 1/0,3 ML</t>
  </si>
  <si>
    <t>3400939037257</t>
  </si>
  <si>
    <t>MIRCERA 30 MCG/0,3 ML SOL INJ 1/0,3 ML</t>
  </si>
  <si>
    <t>3400939038087</t>
  </si>
  <si>
    <t>MIRCERA 120 MCG/0,3 ML SOL INJ 1/0,3 ML</t>
  </si>
  <si>
    <t>3400938152050</t>
  </si>
  <si>
    <t>MIRCERA 200 MCG/0,3 ML SOL INJ 1/0,3 ML</t>
  </si>
  <si>
    <t>3400939038148</t>
  </si>
  <si>
    <t>MIRCERA 360 MCG/0,6 ML SOL INJ 1/0,6 ML</t>
  </si>
  <si>
    <t>3400938152111</t>
  </si>
  <si>
    <t>MIRCERA 250 MCG/0,3 ML SOL INJ 1/0,3 ML</t>
  </si>
  <si>
    <t>TOTAUX</t>
  </si>
  <si>
    <t>Total biosimilaires</t>
  </si>
  <si>
    <t xml:space="preserve">% </t>
  </si>
  <si>
    <t>% Prescription des facteurs de croissance hématopoïétiques</t>
  </si>
  <si>
    <t>% Prescription des érythropoïétine(s)</t>
  </si>
  <si>
    <t>EPREX®, érythropoïétine</t>
  </si>
  <si>
    <t>NEORECORMON®, érythropoïétine</t>
  </si>
  <si>
    <t>EPORATIO®, érythropoïétine</t>
  </si>
  <si>
    <t>BINOCRIT®, érythropoïétine</t>
  </si>
  <si>
    <t>RETACRIT®, érythropoïétine</t>
  </si>
  <si>
    <t>MIRCERA®, époÏétine béta</t>
  </si>
  <si>
    <t>ARANESP®, darbépoÏétine alpha</t>
  </si>
  <si>
    <t>atc5</t>
  </si>
  <si>
    <t>SULFASALAZINE</t>
  </si>
  <si>
    <t>A07EC01</t>
  </si>
  <si>
    <t>L01BA01</t>
  </si>
  <si>
    <t>LEFLUNOMIDE</t>
  </si>
  <si>
    <t>L04AA13</t>
  </si>
  <si>
    <t>L04AX03</t>
  </si>
  <si>
    <t>HYDROXYCHLOROQUINE (SULFATE)</t>
  </si>
  <si>
    <t>P01BA02</t>
  </si>
  <si>
    <t>METHOTREXATE INJECTABLE</t>
  </si>
  <si>
    <r>
      <t>METHOTREXATE "</t>
    </r>
    <r>
      <rPr>
        <i/>
        <sz val="8"/>
        <color indexed="8"/>
        <rFont val="Arial"/>
        <family val="2"/>
      </rPr>
      <t>PER OS</t>
    </r>
    <r>
      <rPr>
        <sz val="8"/>
        <color indexed="8"/>
        <rFont val="Arial"/>
        <family val="2"/>
      </rPr>
      <t>"</t>
    </r>
  </si>
  <si>
    <t>DCI</t>
  </si>
  <si>
    <t>SPECIALITES</t>
  </si>
  <si>
    <t>2016</t>
  </si>
  <si>
    <t>2015</t>
  </si>
  <si>
    <t>2014</t>
  </si>
  <si>
    <t>(Données ATIH pour le MCO)</t>
  </si>
  <si>
    <t>infliximab et biosimilaires (hôpital uniquement)</t>
  </si>
  <si>
    <t>% évol. 2016 vs 2015 (en montants)</t>
  </si>
  <si>
    <t>% évolution 2016 vs 2014 (Nbre de boites)</t>
  </si>
  <si>
    <t>TOTAL ANTI-TNF-ALPHA</t>
  </si>
  <si>
    <t>Nom de la spécialité pharmaceutique</t>
  </si>
  <si>
    <t>3400930018514</t>
  </si>
  <si>
    <t>INSULINE DEGLUDEC ET LIRAGLUTIDE</t>
  </si>
  <si>
    <t>XULTOPHY 100 MG/ML SOL INJ STYLO 5</t>
  </si>
  <si>
    <t>3400936511989</t>
  </si>
  <si>
    <t>INSULINE DETEMIR</t>
  </si>
  <si>
    <t>LEVEMIR FLEXPEN 300U/3ML SOL INJ 5/3 ML</t>
  </si>
  <si>
    <t>3400936511811</t>
  </si>
  <si>
    <t>LEVEMIR PENFILL 300U/3ML SOL INJ 5/3 ML</t>
  </si>
  <si>
    <t>3400936512061</t>
  </si>
  <si>
    <t>LEVEMIR 100 U/ML SOL INJ STYLO 5/3 ML</t>
  </si>
  <si>
    <t>3400930016213</t>
  </si>
  <si>
    <t>INSULINE GLARGINE</t>
  </si>
  <si>
    <t>ABASAGLAR 100 U/ML SOL INJ STYLO 5</t>
  </si>
  <si>
    <t>3400930016169</t>
  </si>
  <si>
    <t>ABASAGLAR 100 U/ML SOL INJ CARTOUCHE 5</t>
  </si>
  <si>
    <t>3400937722988</t>
  </si>
  <si>
    <t>LANTUS 100 UI/ML SOL INJ STYLO 5/3 ML</t>
  </si>
  <si>
    <t>3400935463203</t>
  </si>
  <si>
    <t>LANTUS 100UI/ML SOL INJ 5/3 ML</t>
  </si>
  <si>
    <t>3400935946492</t>
  </si>
  <si>
    <t>LANTUS 100UI/ML SOL INJ FL 1/10 ML</t>
  </si>
  <si>
    <t>3400930016671</t>
  </si>
  <si>
    <t>TOUJEO 300 U/ML SOL INJ STYLO 3</t>
  </si>
  <si>
    <t>LEVEMIR®</t>
  </si>
  <si>
    <t>LANTUS®</t>
  </si>
  <si>
    <t>TOUJEO®</t>
  </si>
  <si>
    <t>ABASAGLAR®</t>
  </si>
  <si>
    <t>% Prescription biosimilaires d'insuline glargine</t>
  </si>
  <si>
    <t>Total insuline glargine non associée</t>
  </si>
  <si>
    <t>3400939354644</t>
  </si>
  <si>
    <t>FILGRASTIM</t>
  </si>
  <si>
    <t>ZARZIO 30 MU/0,5 ML SOL INJ 5/0,5 ML</t>
  </si>
  <si>
    <t>3400949413669</t>
  </si>
  <si>
    <t>NIVESTIM 30 MU/0,5 ML SOL INJ 1/0,5 ML</t>
  </si>
  <si>
    <t>3400939354415</t>
  </si>
  <si>
    <t>ZARZIO 30 MUI/0,5ML SOL INJ 1/0,5 ML</t>
  </si>
  <si>
    <t>3400938649420</t>
  </si>
  <si>
    <t>TEVAGRASTIM 30 MUI/0,5 ML SOL INJ OU PERF 1/0,5 ML</t>
  </si>
  <si>
    <t>3400939354873</t>
  </si>
  <si>
    <t>ZARZIO 48 MUI/0,5ML SOL INJ 1/0,5 ML</t>
  </si>
  <si>
    <t>3400939355016</t>
  </si>
  <si>
    <t>ZARZIO 48 MU/0,5 ML SOL INJ 5/0,5 ML</t>
  </si>
  <si>
    <t>3400949413898</t>
  </si>
  <si>
    <t>NIVESTIM 48 MU/0,5 ML SOL INJ 1/0,5 ML</t>
  </si>
  <si>
    <t>3400938649659</t>
  </si>
  <si>
    <t>TEVAGRASTIM 48 MUI/0,8 ML SOL INJ OU PERF 1/0,8 ML</t>
  </si>
  <si>
    <t>3400949413379</t>
  </si>
  <si>
    <t>NIVESTIM 12 MU/0,2 ML SOL INJ 1/0,2 ML</t>
  </si>
  <si>
    <t>3400939981635</t>
  </si>
  <si>
    <t>RATIOGRASTIM 30 MUI/0,5 ML SOL INJ 1/0,5 ML</t>
  </si>
  <si>
    <t>3400935395382</t>
  </si>
  <si>
    <t>NEUPOGEN 30MU/0,5ML SOL INJ SER 1/0,5 ML</t>
  </si>
  <si>
    <t>3400935395153</t>
  </si>
  <si>
    <t>NEUPOGEN 48MU/0,5ML SOL INJ SER 1/0,5 ML</t>
  </si>
  <si>
    <t>3400934976100</t>
  </si>
  <si>
    <t>LENOGRASTIM</t>
  </si>
  <si>
    <t>GRANOCYTE 34 MUI/ML (0,263MG/1ML) PDR ET SOL 1</t>
  </si>
  <si>
    <t>3400934975677</t>
  </si>
  <si>
    <t>GRANOCYTE 13 MUI/ML (0,105MG/1ML) PDR ET SOL 1</t>
  </si>
  <si>
    <t>3400949000289</t>
  </si>
  <si>
    <t>GRANOCYTE 34 MUI/ML PDRE SOLV SOL INJ 1/1 ML</t>
  </si>
  <si>
    <t>3400949005970</t>
  </si>
  <si>
    <t>GRANOCYTE 34 MUI/ML SOL INJ 1/1 ML</t>
  </si>
  <si>
    <t>3400939535166</t>
  </si>
  <si>
    <t>PEGFILGRASTIM</t>
  </si>
  <si>
    <t>NEULASTA 6 MG SOL INJ SER 1/0,6ML</t>
  </si>
  <si>
    <t>Prix TTC* (BdM_IT)
12/07/2017</t>
  </si>
  <si>
    <t>(*) Boites de 5 seringues de 3 ml dosées à 100 UI/ml</t>
  </si>
  <si>
    <t>Nom de la spécialité pharmaceutique
(Firme - Commercialisation)</t>
  </si>
  <si>
    <t>NEUPOGEN® (AMGEN - 06/2006)</t>
  </si>
  <si>
    <t>ZARZIO® (SANDOZ - 10/2009)</t>
  </si>
  <si>
    <t>NIVESTIM® (HOSPIRA - 06/2011)</t>
  </si>
  <si>
    <t>TEVAGRASTIM® (TEVA SANTE - 03/2010)</t>
  </si>
  <si>
    <t>RATIOGRASTIM® (RATIOPHARM/TEVA SANTE - 07/2010)</t>
  </si>
  <si>
    <t>(*) Boites de 5 seringues de 0,5 ml dosées à 30 MU/0,5 ml</t>
  </si>
  <si>
    <t>Total filgrastim et biosimilaires</t>
  </si>
  <si>
    <t>% prescription biosimilaires du filgrastim</t>
  </si>
</sst>
</file>

<file path=xl/styles.xml><?xml version="1.0" encoding="utf-8"?>
<styleSheet xmlns="http://schemas.openxmlformats.org/spreadsheetml/2006/main">
  <numFmts count="5">
    <numFmt numFmtId="164" formatCode="#,##0\ &quot;€&quot;"/>
    <numFmt numFmtId="165" formatCode="0.0%"/>
    <numFmt numFmtId="166" formatCode="0.000%"/>
    <numFmt numFmtId="167" formatCode="#,##0.00\ &quot;€&quot;"/>
    <numFmt numFmtId="168" formatCode="#,##0.0"/>
  </numFmts>
  <fonts count="7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5" fillId="0" borderId="1" xfId="2" applyFont="1" applyFill="1" applyBorder="1" applyAlignment="1">
      <alignment wrapText="1"/>
    </xf>
    <xf numFmtId="3" fontId="5" fillId="0" borderId="1" xfId="2" applyNumberFormat="1" applyFont="1" applyFill="1" applyBorder="1" applyAlignment="1">
      <alignment horizontal="right" wrapText="1"/>
    </xf>
    <xf numFmtId="3" fontId="1" fillId="0" borderId="1" xfId="0" applyNumberFormat="1" applyFont="1" applyBorder="1"/>
    <xf numFmtId="3" fontId="1" fillId="0" borderId="0" xfId="0" applyNumberFormat="1" applyFont="1"/>
    <xf numFmtId="164" fontId="5" fillId="0" borderId="1" xfId="2" applyNumberFormat="1" applyFont="1" applyFill="1" applyBorder="1" applyAlignment="1">
      <alignment horizontal="right" wrapText="1"/>
    </xf>
    <xf numFmtId="164" fontId="1" fillId="0" borderId="1" xfId="0" applyNumberFormat="1" applyFont="1" applyBorder="1"/>
    <xf numFmtId="164" fontId="1" fillId="0" borderId="0" xfId="0" applyNumberFormat="1" applyFont="1"/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5" fillId="0" borderId="2" xfId="2" applyFont="1" applyFill="1" applyBorder="1" applyAlignment="1">
      <alignment wrapText="1"/>
    </xf>
    <xf numFmtId="3" fontId="5" fillId="0" borderId="2" xfId="2" applyNumberFormat="1" applyFont="1" applyFill="1" applyBorder="1" applyAlignment="1">
      <alignment horizontal="right" wrapText="1"/>
    </xf>
    <xf numFmtId="164" fontId="5" fillId="0" borderId="2" xfId="2" applyNumberFormat="1" applyFont="1" applyFill="1" applyBorder="1" applyAlignment="1">
      <alignment horizontal="right" wrapText="1"/>
    </xf>
    <xf numFmtId="0" fontId="5" fillId="2" borderId="1" xfId="2" applyFont="1" applyFill="1" applyBorder="1" applyAlignment="1">
      <alignment wrapText="1"/>
    </xf>
    <xf numFmtId="3" fontId="5" fillId="2" borderId="1" xfId="2" applyNumberFormat="1" applyFont="1" applyFill="1" applyBorder="1" applyAlignment="1">
      <alignment horizontal="right" wrapText="1"/>
    </xf>
    <xf numFmtId="164" fontId="5" fillId="2" borderId="1" xfId="2" applyNumberFormat="1" applyFont="1" applyFill="1" applyBorder="1" applyAlignment="1">
      <alignment horizontal="right" wrapText="1"/>
    </xf>
    <xf numFmtId="165" fontId="1" fillId="0" borderId="0" xfId="0" applyNumberFormat="1" applyFont="1"/>
    <xf numFmtId="0" fontId="5" fillId="0" borderId="0" xfId="2" applyFont="1" applyFill="1" applyBorder="1" applyAlignment="1">
      <alignment wrapText="1"/>
    </xf>
    <xf numFmtId="0" fontId="3" fillId="3" borderId="0" xfId="2" applyFont="1" applyFill="1" applyBorder="1" applyAlignment="1">
      <alignment wrapText="1"/>
    </xf>
    <xf numFmtId="0" fontId="3" fillId="3" borderId="0" xfId="0" applyFont="1" applyFill="1"/>
    <xf numFmtId="166" fontId="3" fillId="3" borderId="0" xfId="0" applyNumberFormat="1" applyFont="1" applyFill="1"/>
    <xf numFmtId="0" fontId="2" fillId="4" borderId="4" xfId="1" applyFont="1" applyFill="1" applyBorder="1" applyAlignment="1">
      <alignment horizontal="left" vertical="top" wrapText="1"/>
    </xf>
    <xf numFmtId="165" fontId="1" fillId="0" borderId="1" xfId="0" applyNumberFormat="1" applyFont="1" applyBorder="1"/>
    <xf numFmtId="3" fontId="0" fillId="0" borderId="0" xfId="0" applyNumberFormat="1"/>
    <xf numFmtId="164" fontId="0" fillId="0" borderId="0" xfId="0" applyNumberFormat="1"/>
    <xf numFmtId="49" fontId="1" fillId="0" borderId="1" xfId="0" applyNumberFormat="1" applyFont="1" applyBorder="1" applyAlignment="1">
      <alignment horizontal="right"/>
    </xf>
    <xf numFmtId="0" fontId="0" fillId="2" borderId="1" xfId="0" applyFill="1" applyBorder="1"/>
    <xf numFmtId="3" fontId="1" fillId="2" borderId="1" xfId="0" applyNumberFormat="1" applyFont="1" applyFill="1" applyBorder="1"/>
    <xf numFmtId="165" fontId="1" fillId="2" borderId="1" xfId="0" applyNumberFormat="1" applyFont="1" applyFill="1" applyBorder="1"/>
    <xf numFmtId="165" fontId="1" fillId="0" borderId="3" xfId="0" applyNumberFormat="1" applyFont="1" applyBorder="1"/>
    <xf numFmtId="0" fontId="0" fillId="2" borderId="2" xfId="0" applyFill="1" applyBorder="1"/>
    <xf numFmtId="3" fontId="1" fillId="2" borderId="2" xfId="0" applyNumberFormat="1" applyFont="1" applyFill="1" applyBorder="1"/>
    <xf numFmtId="165" fontId="1" fillId="2" borderId="2" xfId="0" applyNumberFormat="1" applyFont="1" applyFill="1" applyBorder="1"/>
    <xf numFmtId="0" fontId="0" fillId="2" borderId="5" xfId="0" applyFill="1" applyBorder="1"/>
    <xf numFmtId="3" fontId="1" fillId="2" borderId="5" xfId="0" applyNumberFormat="1" applyFont="1" applyFill="1" applyBorder="1"/>
    <xf numFmtId="165" fontId="1" fillId="2" borderId="5" xfId="0" applyNumberFormat="1" applyFont="1" applyFill="1" applyBorder="1"/>
    <xf numFmtId="0" fontId="5" fillId="0" borderId="1" xfId="3" applyFont="1" applyFill="1" applyBorder="1" applyAlignment="1">
      <alignment wrapText="1"/>
    </xf>
    <xf numFmtId="3" fontId="5" fillId="0" borderId="1" xfId="3" applyNumberFormat="1" applyFont="1" applyFill="1" applyBorder="1" applyAlignment="1">
      <alignment horizontal="right" wrapText="1"/>
    </xf>
    <xf numFmtId="164" fontId="5" fillId="0" borderId="1" xfId="3" applyNumberFormat="1" applyFont="1" applyFill="1" applyBorder="1" applyAlignment="1">
      <alignment horizontal="right" wrapText="1"/>
    </xf>
    <xf numFmtId="0" fontId="1" fillId="0" borderId="1" xfId="0" applyFont="1" applyBorder="1"/>
    <xf numFmtId="0" fontId="5" fillId="2" borderId="1" xfId="3" applyFont="1" applyFill="1" applyBorder="1" applyAlignment="1">
      <alignment wrapText="1"/>
    </xf>
    <xf numFmtId="3" fontId="5" fillId="2" borderId="1" xfId="3" applyNumberFormat="1" applyFont="1" applyFill="1" applyBorder="1" applyAlignment="1">
      <alignment horizontal="right" wrapText="1"/>
    </xf>
    <xf numFmtId="164" fontId="5" fillId="2" borderId="1" xfId="3" applyNumberFormat="1" applyFont="1" applyFill="1" applyBorder="1" applyAlignment="1">
      <alignment horizontal="right" wrapText="1"/>
    </xf>
    <xf numFmtId="0" fontId="5" fillId="0" borderId="2" xfId="3" applyFont="1" applyFill="1" applyBorder="1" applyAlignment="1">
      <alignment wrapText="1"/>
    </xf>
    <xf numFmtId="3" fontId="5" fillId="0" borderId="2" xfId="3" applyNumberFormat="1" applyFont="1" applyFill="1" applyBorder="1" applyAlignment="1">
      <alignment horizontal="right" wrapText="1"/>
    </xf>
    <xf numFmtId="164" fontId="5" fillId="0" borderId="2" xfId="3" applyNumberFormat="1" applyFont="1" applyFill="1" applyBorder="1" applyAlignment="1">
      <alignment horizontal="right"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2" borderId="3" xfId="0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64" fontId="1" fillId="2" borderId="3" xfId="0" applyNumberFormat="1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167" fontId="1" fillId="0" borderId="0" xfId="0" applyNumberFormat="1" applyFont="1"/>
    <xf numFmtId="0" fontId="1" fillId="5" borderId="0" xfId="0" applyFont="1" applyFill="1" applyAlignment="1">
      <alignment horizontal="left" vertical="top" wrapText="1"/>
    </xf>
    <xf numFmtId="0" fontId="5" fillId="5" borderId="1" xfId="4" applyFont="1" applyFill="1" applyBorder="1" applyAlignment="1">
      <alignment wrapText="1"/>
    </xf>
    <xf numFmtId="3" fontId="5" fillId="5" borderId="1" xfId="4" applyNumberFormat="1" applyFont="1" applyFill="1" applyBorder="1" applyAlignment="1">
      <alignment horizontal="right" wrapText="1"/>
    </xf>
    <xf numFmtId="164" fontId="5" fillId="5" borderId="1" xfId="4" applyNumberFormat="1" applyFont="1" applyFill="1" applyBorder="1" applyAlignment="1">
      <alignment horizontal="right" wrapText="1"/>
    </xf>
    <xf numFmtId="0" fontId="1" fillId="5" borderId="0" xfId="0" applyFont="1" applyFill="1"/>
    <xf numFmtId="0" fontId="5" fillId="5" borderId="2" xfId="4" applyFont="1" applyFill="1" applyBorder="1" applyAlignment="1">
      <alignment wrapText="1"/>
    </xf>
    <xf numFmtId="3" fontId="5" fillId="5" borderId="2" xfId="4" applyNumberFormat="1" applyFont="1" applyFill="1" applyBorder="1" applyAlignment="1">
      <alignment horizontal="right" wrapText="1"/>
    </xf>
    <xf numFmtId="164" fontId="5" fillId="5" borderId="2" xfId="4" applyNumberFormat="1" applyFont="1" applyFill="1" applyBorder="1" applyAlignment="1">
      <alignment horizontal="right" wrapText="1"/>
    </xf>
    <xf numFmtId="0" fontId="0" fillId="5" borderId="3" xfId="0" applyFill="1" applyBorder="1"/>
    <xf numFmtId="0" fontId="1" fillId="5" borderId="3" xfId="0" applyFont="1" applyFill="1" applyBorder="1"/>
    <xf numFmtId="3" fontId="1" fillId="5" borderId="3" xfId="0" applyNumberFormat="1" applyFont="1" applyFill="1" applyBorder="1"/>
    <xf numFmtId="164" fontId="1" fillId="5" borderId="3" xfId="0" applyNumberFormat="1" applyFont="1" applyFill="1" applyBorder="1"/>
    <xf numFmtId="3" fontId="1" fillId="5" borderId="0" xfId="0" applyNumberFormat="1" applyFont="1" applyFill="1"/>
    <xf numFmtId="164" fontId="1" fillId="5" borderId="0" xfId="0" applyNumberFormat="1" applyFont="1" applyFill="1"/>
    <xf numFmtId="49" fontId="1" fillId="0" borderId="0" xfId="0" applyNumberFormat="1" applyFont="1"/>
    <xf numFmtId="49" fontId="5" fillId="0" borderId="6" xfId="2" applyNumberFormat="1" applyFont="1" applyFill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1" fillId="0" borderId="6" xfId="0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165" fontId="1" fillId="0" borderId="0" xfId="0" applyNumberFormat="1" applyFont="1" applyBorder="1"/>
    <xf numFmtId="49" fontId="0" fillId="0" borderId="0" xfId="0" applyNumberFormat="1"/>
    <xf numFmtId="49" fontId="1" fillId="0" borderId="0" xfId="0" applyNumberFormat="1" applyFont="1" applyAlignment="1">
      <alignment horizontal="right"/>
    </xf>
    <xf numFmtId="168" fontId="1" fillId="5" borderId="0" xfId="0" applyNumberFormat="1" applyFont="1" applyFill="1"/>
    <xf numFmtId="10" fontId="1" fillId="5" borderId="0" xfId="0" applyNumberFormat="1" applyFont="1" applyFill="1"/>
    <xf numFmtId="0" fontId="2" fillId="4" borderId="7" xfId="1" applyFont="1" applyFill="1" applyBorder="1" applyAlignment="1">
      <alignment horizontal="left" vertical="top" wrapText="1"/>
    </xf>
    <xf numFmtId="164" fontId="5" fillId="5" borderId="7" xfId="4" applyNumberFormat="1" applyFont="1" applyFill="1" applyBorder="1" applyAlignment="1">
      <alignment horizontal="right" wrapText="1"/>
    </xf>
    <xf numFmtId="164" fontId="5" fillId="5" borderId="8" xfId="4" applyNumberFormat="1" applyFont="1" applyFill="1" applyBorder="1" applyAlignment="1">
      <alignment horizontal="right" wrapText="1"/>
    </xf>
    <xf numFmtId="164" fontId="1" fillId="5" borderId="9" xfId="0" applyNumberFormat="1" applyFont="1" applyFill="1" applyBorder="1"/>
    <xf numFmtId="165" fontId="1" fillId="5" borderId="1" xfId="0" applyNumberFormat="1" applyFont="1" applyFill="1" applyBorder="1"/>
    <xf numFmtId="165" fontId="1" fillId="5" borderId="3" xfId="0" applyNumberFormat="1" applyFont="1" applyFill="1" applyBorder="1"/>
    <xf numFmtId="165" fontId="1" fillId="5" borderId="2" xfId="0" applyNumberFormat="1" applyFont="1" applyFill="1" applyBorder="1"/>
    <xf numFmtId="165" fontId="3" fillId="3" borderId="1" xfId="0" applyNumberFormat="1" applyFont="1" applyFill="1" applyBorder="1"/>
    <xf numFmtId="165" fontId="1" fillId="0" borderId="7" xfId="0" applyNumberFormat="1" applyFont="1" applyBorder="1"/>
    <xf numFmtId="165" fontId="3" fillId="0" borderId="7" xfId="0" applyNumberFormat="1" applyFont="1" applyFill="1" applyBorder="1"/>
    <xf numFmtId="165" fontId="1" fillId="0" borderId="1" xfId="0" applyNumberFormat="1" applyFont="1" applyBorder="1" applyAlignment="1">
      <alignment horizontal="right"/>
    </xf>
    <xf numFmtId="165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5" fillId="5" borderId="1" xfId="5" applyFont="1" applyFill="1" applyBorder="1" applyAlignment="1">
      <alignment wrapText="1"/>
    </xf>
    <xf numFmtId="3" fontId="5" fillId="5" borderId="1" xfId="5" applyNumberFormat="1" applyFont="1" applyFill="1" applyBorder="1" applyAlignment="1">
      <alignment horizontal="right" wrapText="1"/>
    </xf>
    <xf numFmtId="164" fontId="5" fillId="5" borderId="1" xfId="5" applyNumberFormat="1" applyFont="1" applyFill="1" applyBorder="1" applyAlignment="1">
      <alignment horizontal="right" wrapText="1"/>
    </xf>
    <xf numFmtId="0" fontId="5" fillId="5" borderId="2" xfId="5" applyFont="1" applyFill="1" applyBorder="1" applyAlignment="1">
      <alignment wrapText="1"/>
    </xf>
    <xf numFmtId="3" fontId="5" fillId="5" borderId="2" xfId="5" applyNumberFormat="1" applyFont="1" applyFill="1" applyBorder="1" applyAlignment="1">
      <alignment horizontal="right" wrapText="1"/>
    </xf>
    <xf numFmtId="164" fontId="5" fillId="5" borderId="2" xfId="5" applyNumberFormat="1" applyFont="1" applyFill="1" applyBorder="1" applyAlignment="1">
      <alignment horizontal="right" wrapText="1"/>
    </xf>
    <xf numFmtId="0" fontId="5" fillId="5" borderId="3" xfId="5" applyFont="1" applyFill="1" applyBorder="1" applyAlignment="1">
      <alignment wrapText="1"/>
    </xf>
    <xf numFmtId="0" fontId="0" fillId="5" borderId="0" xfId="0" applyFill="1"/>
    <xf numFmtId="0" fontId="0" fillId="5" borderId="1" xfId="0" applyFill="1" applyBorder="1"/>
    <xf numFmtId="3" fontId="1" fillId="5" borderId="1" xfId="0" applyNumberFormat="1" applyFont="1" applyFill="1" applyBorder="1"/>
    <xf numFmtId="164" fontId="1" fillId="5" borderId="1" xfId="0" applyNumberFormat="1" applyFont="1" applyFill="1" applyBorder="1"/>
    <xf numFmtId="0" fontId="0" fillId="5" borderId="2" xfId="0" applyFill="1" applyBorder="1"/>
    <xf numFmtId="0" fontId="1" fillId="5" borderId="2" xfId="0" applyFont="1" applyFill="1" applyBorder="1"/>
    <xf numFmtId="3" fontId="1" fillId="5" borderId="2" xfId="0" applyNumberFormat="1" applyFont="1" applyFill="1" applyBorder="1"/>
    <xf numFmtId="164" fontId="1" fillId="5" borderId="2" xfId="0" applyNumberFormat="1" applyFont="1" applyFill="1" applyBorder="1"/>
    <xf numFmtId="0" fontId="5" fillId="5" borderId="1" xfId="6" applyFont="1" applyFill="1" applyBorder="1" applyAlignment="1">
      <alignment wrapText="1"/>
    </xf>
    <xf numFmtId="3" fontId="5" fillId="5" borderId="1" xfId="6" applyNumberFormat="1" applyFont="1" applyFill="1" applyBorder="1" applyAlignment="1">
      <alignment horizontal="right" wrapText="1"/>
    </xf>
    <xf numFmtId="164" fontId="5" fillId="5" borderId="1" xfId="6" applyNumberFormat="1" applyFont="1" applyFill="1" applyBorder="1" applyAlignment="1">
      <alignment horizontal="right" wrapText="1"/>
    </xf>
    <xf numFmtId="0" fontId="5" fillId="5" borderId="2" xfId="6" applyFont="1" applyFill="1" applyBorder="1" applyAlignment="1">
      <alignment wrapText="1"/>
    </xf>
    <xf numFmtId="3" fontId="5" fillId="5" borderId="2" xfId="6" applyNumberFormat="1" applyFont="1" applyFill="1" applyBorder="1" applyAlignment="1">
      <alignment horizontal="right" wrapText="1"/>
    </xf>
    <xf numFmtId="164" fontId="5" fillId="5" borderId="2" xfId="6" applyNumberFormat="1" applyFont="1" applyFill="1" applyBorder="1" applyAlignment="1">
      <alignment horizontal="right" wrapText="1"/>
    </xf>
    <xf numFmtId="167" fontId="1" fillId="5" borderId="0" xfId="0" applyNumberFormat="1" applyFont="1" applyFill="1"/>
    <xf numFmtId="167" fontId="1" fillId="5" borderId="1" xfId="0" applyNumberFormat="1" applyFont="1" applyFill="1" applyBorder="1"/>
    <xf numFmtId="167" fontId="1" fillId="5" borderId="3" xfId="0" applyNumberFormat="1" applyFont="1" applyFill="1" applyBorder="1"/>
    <xf numFmtId="167" fontId="1" fillId="5" borderId="2" xfId="0" applyNumberFormat="1" applyFont="1" applyFill="1" applyBorder="1"/>
    <xf numFmtId="167" fontId="3" fillId="3" borderId="1" xfId="0" applyNumberFormat="1" applyFont="1" applyFill="1" applyBorder="1"/>
  </cellXfs>
  <cellStyles count="7">
    <cellStyle name="Normal" xfId="0" builtinId="0"/>
    <cellStyle name="Normal_Anti-TNF-alpha" xfId="2"/>
    <cellStyle name="Normal_DMARDs conventionnels" xfId="4"/>
    <cellStyle name="Normal_EPO" xfId="3"/>
    <cellStyle name="Normal_Feuil1" xfId="1"/>
    <cellStyle name="Normal_G-CSF" xfId="6"/>
    <cellStyle name="Normal_Insuline glargine" xf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2000">
                <a:latin typeface="Arial" pitchFamily="34" charset="0"/>
                <a:cs typeface="Arial" pitchFamily="34" charset="0"/>
              </a:defRPr>
            </a:pPr>
            <a:r>
              <a:rPr lang="fr-FR" sz="2000">
                <a:latin typeface="Arial" pitchFamily="34" charset="0"/>
                <a:cs typeface="Arial" pitchFamily="34" charset="0"/>
              </a:rPr>
              <a:t>Evolution du volume de prescription hospitalière </a:t>
            </a:r>
            <a:br>
              <a:rPr lang="fr-FR" sz="2000">
                <a:latin typeface="Arial" pitchFamily="34" charset="0"/>
                <a:cs typeface="Arial" pitchFamily="34" charset="0"/>
              </a:rPr>
            </a:br>
            <a:r>
              <a:rPr lang="fr-FR" sz="2000">
                <a:latin typeface="Arial" pitchFamily="34" charset="0"/>
                <a:cs typeface="Arial" pitchFamily="34" charset="0"/>
              </a:rPr>
              <a:t>des anti-TNF-alpha délivrés en ville (sauf infliximab)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'Anti-TNF-alpha'!$C$21</c:f>
              <c:strCache>
                <c:ptCount val="1"/>
                <c:pt idx="0">
                  <c:v>HUMIRA®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fr-FR" sz="12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fr-FR"/>
              </a:p>
            </c:txPr>
            <c:dLblPos val="t"/>
            <c:showVal val="1"/>
          </c:dLbls>
          <c:cat>
            <c:strRef>
              <c:f>'Anti-TNF-alpha'!$E$20:$G$20</c:f>
              <c:strCach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strCache>
            </c:strRef>
          </c:cat>
          <c:val>
            <c:numRef>
              <c:f>'Anti-TNF-alpha'!$E$21:$G$21</c:f>
              <c:numCache>
                <c:formatCode>#,##0</c:formatCode>
                <c:ptCount val="3"/>
                <c:pt idx="0">
                  <c:v>208106</c:v>
                </c:pt>
                <c:pt idx="1">
                  <c:v>236587</c:v>
                </c:pt>
                <c:pt idx="2">
                  <c:v>264952</c:v>
                </c:pt>
              </c:numCache>
            </c:numRef>
          </c:val>
        </c:ser>
        <c:ser>
          <c:idx val="1"/>
          <c:order val="1"/>
          <c:tx>
            <c:strRef>
              <c:f>'Anti-TNF-alpha'!$C$22</c:f>
              <c:strCache>
                <c:ptCount val="1"/>
                <c:pt idx="0">
                  <c:v>CIMZIA®</c:v>
                </c:pt>
              </c:strCache>
            </c:strRef>
          </c:tx>
          <c:dLbls>
            <c:dLbl>
              <c:idx val="0"/>
              <c:layout>
                <c:manualLayout>
                  <c:x val="-7.9054362197193973E-3"/>
                  <c:y val="1.827853009201194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2.8672566600018446E-4"/>
                  <c:y val="2.45454546949874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3.0174462945733709E-3"/>
                  <c:y val="1.2011605489036421E-2"/>
                </c:manualLayout>
              </c:layout>
              <c:dLblPos val="r"/>
              <c:showVal val="1"/>
            </c:dLbl>
            <c:txPr>
              <a:bodyPr/>
              <a:lstStyle/>
              <a:p>
                <a:pPr algn="ctr">
                  <a:defRPr lang="fr-FR" sz="10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fr-FR"/>
              </a:p>
            </c:txPr>
            <c:dLblPos val="b"/>
            <c:showVal val="1"/>
          </c:dLbls>
          <c:cat>
            <c:strRef>
              <c:f>'Anti-TNF-alpha'!$E$20:$G$20</c:f>
              <c:strCach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strCache>
            </c:strRef>
          </c:cat>
          <c:val>
            <c:numRef>
              <c:f>'Anti-TNF-alpha'!$E$22:$G$22</c:f>
              <c:numCache>
                <c:formatCode>#,##0</c:formatCode>
                <c:ptCount val="3"/>
                <c:pt idx="0">
                  <c:v>12965</c:v>
                </c:pt>
                <c:pt idx="1">
                  <c:v>17291</c:v>
                </c:pt>
                <c:pt idx="2">
                  <c:v>25731</c:v>
                </c:pt>
              </c:numCache>
            </c:numRef>
          </c:val>
        </c:ser>
        <c:ser>
          <c:idx val="2"/>
          <c:order val="2"/>
          <c:tx>
            <c:strRef>
              <c:f>'Anti-TNF-alpha'!$C$23</c:f>
              <c:strCache>
                <c:ptCount val="1"/>
                <c:pt idx="0">
                  <c:v>ENBREL® + BENEPALI®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fr-FR" sz="12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fr-FR"/>
              </a:p>
            </c:txPr>
            <c:dLblPos val="t"/>
            <c:showVal val="1"/>
          </c:dLbls>
          <c:cat>
            <c:strRef>
              <c:f>'Anti-TNF-alpha'!$E$20:$G$20</c:f>
              <c:strCach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strCache>
            </c:strRef>
          </c:cat>
          <c:val>
            <c:numRef>
              <c:f>'Anti-TNF-alpha'!$E$23:$G$23</c:f>
              <c:numCache>
                <c:formatCode>#,##0</c:formatCode>
                <c:ptCount val="3"/>
                <c:pt idx="0">
                  <c:v>129644</c:v>
                </c:pt>
                <c:pt idx="1">
                  <c:v>136361</c:v>
                </c:pt>
                <c:pt idx="2">
                  <c:v>137384</c:v>
                </c:pt>
              </c:numCache>
            </c:numRef>
          </c:val>
        </c:ser>
        <c:ser>
          <c:idx val="3"/>
          <c:order val="3"/>
          <c:tx>
            <c:strRef>
              <c:f>'Anti-TNF-alpha'!$C$24</c:f>
              <c:strCache>
                <c:ptCount val="1"/>
                <c:pt idx="0">
                  <c:v>SIMPONI®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fr-FR" sz="12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fr-FR"/>
              </a:p>
            </c:txPr>
            <c:dLblPos val="t"/>
            <c:showVal val="1"/>
          </c:dLbls>
          <c:cat>
            <c:strRef>
              <c:f>'Anti-TNF-alpha'!$E$20:$G$20</c:f>
              <c:strCach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strCache>
            </c:strRef>
          </c:cat>
          <c:val>
            <c:numRef>
              <c:f>'Anti-TNF-alpha'!$E$24:$G$24</c:f>
              <c:numCache>
                <c:formatCode>#,##0</c:formatCode>
                <c:ptCount val="3"/>
                <c:pt idx="0">
                  <c:v>28169</c:v>
                </c:pt>
                <c:pt idx="1">
                  <c:v>37390</c:v>
                </c:pt>
                <c:pt idx="2">
                  <c:v>44478</c:v>
                </c:pt>
              </c:numCache>
            </c:numRef>
          </c:val>
        </c:ser>
        <c:ser>
          <c:idx val="4"/>
          <c:order val="4"/>
          <c:tx>
            <c:strRef>
              <c:f>'Anti-TNF-alpha'!$C$36</c:f>
              <c:strCache>
                <c:ptCount val="1"/>
                <c:pt idx="0">
                  <c:v>infliximab et biosimilaires (hôpital uniquement)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dLblPos val="t"/>
            <c:showVal val="1"/>
          </c:dLbls>
          <c:cat>
            <c:strRef>
              <c:f>'Anti-TNF-alpha'!$E$20:$G$20</c:f>
              <c:strCach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strCache>
            </c:strRef>
          </c:cat>
          <c:val>
            <c:numRef>
              <c:f>'Anti-TNF-alpha'!$E$36:$G$36</c:f>
              <c:numCache>
                <c:formatCode>#,##0</c:formatCode>
                <c:ptCount val="3"/>
                <c:pt idx="0">
                  <c:v>685918</c:v>
                </c:pt>
                <c:pt idx="1">
                  <c:v>758488</c:v>
                </c:pt>
                <c:pt idx="2">
                  <c:v>823550</c:v>
                </c:pt>
              </c:numCache>
            </c:numRef>
          </c:val>
        </c:ser>
        <c:marker val="1"/>
        <c:axId val="109977600"/>
        <c:axId val="109979136"/>
      </c:lineChart>
      <c:catAx>
        <c:axId val="109977600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 b="1" i="0" baseline="0">
                <a:latin typeface="Arial" pitchFamily="34" charset="0"/>
              </a:defRPr>
            </a:pPr>
            <a:endParaRPr lang="fr-FR"/>
          </a:p>
        </c:txPr>
        <c:crossAx val="109979136"/>
        <c:crosses val="autoZero"/>
        <c:auto val="1"/>
        <c:lblAlgn val="ctr"/>
        <c:lblOffset val="100"/>
      </c:catAx>
      <c:valAx>
        <c:axId val="1099791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fr-FR" sz="1400">
                    <a:latin typeface="Arial" pitchFamily="34" charset="0"/>
                    <a:cs typeface="Arial" pitchFamily="34" charset="0"/>
                  </a:rPr>
                  <a:t>Nombre de boites</a:t>
                </a:r>
              </a:p>
            </c:rich>
          </c:tx>
          <c:layout>
            <c:manualLayout>
              <c:xMode val="edge"/>
              <c:yMode val="edge"/>
              <c:x val="1.0922882514292746E-2"/>
              <c:y val="0.37598290790894145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sz="1400" b="1" i="0" baseline="0">
                <a:latin typeface="Arial" pitchFamily="34" charset="0"/>
              </a:defRPr>
            </a:pPr>
            <a:endParaRPr lang="fr-FR"/>
          </a:p>
        </c:txPr>
        <c:crossAx val="109977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839420080949"/>
          <c:y val="0.36015752515364258"/>
          <c:w val="0.29575069767761897"/>
          <c:h val="0.4759441385092319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2000" baseline="0">
                <a:latin typeface="Arial" pitchFamily="34" charset="0"/>
              </a:defRPr>
            </a:pPr>
            <a:r>
              <a:rPr lang="fr-FR" sz="2000" b="1" i="0" u="none" strike="noStrike" baseline="0">
                <a:latin typeface="Arial" pitchFamily="34" charset="0"/>
              </a:rPr>
              <a:t>Evolution du volume de prescription hospitalière </a:t>
            </a:r>
            <a:br>
              <a:rPr lang="fr-FR" sz="2000" b="1" i="0" u="none" strike="noStrike" baseline="0">
                <a:latin typeface="Arial" pitchFamily="34" charset="0"/>
              </a:rPr>
            </a:br>
            <a:r>
              <a:rPr lang="fr-FR" sz="2000" b="1" i="0" u="none" strike="noStrike" baseline="0">
                <a:latin typeface="Arial" pitchFamily="34" charset="0"/>
              </a:rPr>
              <a:t>des DMARDs conventionnels délivrés en ville</a:t>
            </a:r>
            <a:endParaRPr lang="fr-FR" sz="2000" baseline="0">
              <a:latin typeface="Arial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'DMARDs conventionnels'!$A$2</c:f>
              <c:strCache>
                <c:ptCount val="1"/>
                <c:pt idx="0">
                  <c:v>SULFASALAZINE</c:v>
                </c:pt>
              </c:strCache>
            </c:strRef>
          </c:tx>
          <c:dLbls>
            <c:dLbl>
              <c:idx val="0"/>
              <c:layout>
                <c:manualLayout>
                  <c:x val="-7.8515098627393615E-2"/>
                  <c:y val="-4.3027618715043604E-2"/>
                </c:manualLayout>
              </c:layout>
              <c:dLblPos val="r"/>
              <c:showVal val="1"/>
              <c:showSerName val="1"/>
            </c:dLbl>
            <c:dLbl>
              <c:idx val="1"/>
              <c:layout>
                <c:manualLayout>
                  <c:x val="-7.8515098627393615E-2"/>
                  <c:y val="-4.0938643847385096E-2"/>
                </c:manualLayout>
              </c:layout>
              <c:dLblPos val="r"/>
              <c:showVal val="1"/>
              <c:showSerName val="1"/>
            </c:dLbl>
            <c:dLbl>
              <c:idx val="2"/>
              <c:layout>
                <c:manualLayout>
                  <c:x val="-7.9880458941680207E-2"/>
                  <c:y val="-4.3027618715043604E-2"/>
                </c:manualLayout>
              </c:layout>
              <c:dLblPos val="r"/>
              <c:showVal val="1"/>
              <c:showSerName val="1"/>
            </c:dLbl>
            <c:txPr>
              <a:bodyPr/>
              <a:lstStyle/>
              <a:p>
                <a:pPr>
                  <a:defRPr sz="800" b="1" i="0" baseline="0">
                    <a:latin typeface="Arial" pitchFamily="34" charset="0"/>
                  </a:defRPr>
                </a:pPr>
                <a:endParaRPr lang="fr-FR"/>
              </a:p>
            </c:txPr>
            <c:dLblPos val="t"/>
            <c:showVal val="1"/>
            <c:showSerName val="1"/>
          </c:dLbls>
          <c:cat>
            <c:strRef>
              <c:f>'DMARDs conventionnels'!$C$1:$E$1</c:f>
              <c:strCache>
                <c:ptCount val="3"/>
                <c:pt idx="0">
                  <c:v>Nbre de boites en 2014</c:v>
                </c:pt>
                <c:pt idx="1">
                  <c:v>Nbre de boites en 2015</c:v>
                </c:pt>
                <c:pt idx="2">
                  <c:v>Nbre de boites en 2016</c:v>
                </c:pt>
              </c:strCache>
            </c:strRef>
          </c:cat>
          <c:val>
            <c:numRef>
              <c:f>'DMARDs conventionnels'!$C$2:$E$2</c:f>
              <c:numCache>
                <c:formatCode>#,##0</c:formatCode>
                <c:ptCount val="3"/>
                <c:pt idx="0">
                  <c:v>29846</c:v>
                </c:pt>
                <c:pt idx="1">
                  <c:v>30646</c:v>
                </c:pt>
                <c:pt idx="2">
                  <c:v>30983</c:v>
                </c:pt>
              </c:numCache>
            </c:numRef>
          </c:val>
        </c:ser>
        <c:ser>
          <c:idx val="1"/>
          <c:order val="1"/>
          <c:tx>
            <c:strRef>
              <c:f>'DMARDs conventionnels'!$A$3</c:f>
              <c:strCache>
                <c:ptCount val="1"/>
                <c:pt idx="0">
                  <c:v>METHOTREXATE INJECTABLE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fr-FR" sz="14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fr-FR"/>
              </a:p>
            </c:txPr>
            <c:dLblPos val="t"/>
            <c:showVal val="1"/>
          </c:dLbls>
          <c:cat>
            <c:strRef>
              <c:f>'DMARDs conventionnels'!$C$1:$E$1</c:f>
              <c:strCache>
                <c:ptCount val="3"/>
                <c:pt idx="0">
                  <c:v>Nbre de boites en 2014</c:v>
                </c:pt>
                <c:pt idx="1">
                  <c:v>Nbre de boites en 2015</c:v>
                </c:pt>
                <c:pt idx="2">
                  <c:v>Nbre de boites en 2016</c:v>
                </c:pt>
              </c:strCache>
            </c:strRef>
          </c:cat>
          <c:val>
            <c:numRef>
              <c:f>'DMARDs conventionnels'!$C$3:$E$3</c:f>
              <c:numCache>
                <c:formatCode>#,##0</c:formatCode>
                <c:ptCount val="3"/>
                <c:pt idx="0">
                  <c:v>136737</c:v>
                </c:pt>
                <c:pt idx="1">
                  <c:v>121547</c:v>
                </c:pt>
                <c:pt idx="2">
                  <c:v>107856</c:v>
                </c:pt>
              </c:numCache>
            </c:numRef>
          </c:val>
        </c:ser>
        <c:ser>
          <c:idx val="2"/>
          <c:order val="2"/>
          <c:tx>
            <c:strRef>
              <c:f>'DMARDs conventionnels'!$A$4</c:f>
              <c:strCache>
                <c:ptCount val="1"/>
                <c:pt idx="0">
                  <c:v>LEFLUNOMIDE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fr-FR" sz="8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Val val="1"/>
            <c:showSerName val="1"/>
          </c:dLbls>
          <c:cat>
            <c:strRef>
              <c:f>'DMARDs conventionnels'!$C$1:$E$1</c:f>
              <c:strCache>
                <c:ptCount val="3"/>
                <c:pt idx="0">
                  <c:v>Nbre de boites en 2014</c:v>
                </c:pt>
                <c:pt idx="1">
                  <c:v>Nbre de boites en 2015</c:v>
                </c:pt>
                <c:pt idx="2">
                  <c:v>Nbre de boites en 2016</c:v>
                </c:pt>
              </c:strCache>
            </c:strRef>
          </c:cat>
          <c:val>
            <c:numRef>
              <c:f>'DMARDs conventionnels'!$C$4:$E$4</c:f>
              <c:numCache>
                <c:formatCode>#,##0</c:formatCode>
                <c:ptCount val="3"/>
                <c:pt idx="0">
                  <c:v>27997</c:v>
                </c:pt>
                <c:pt idx="1">
                  <c:v>27560</c:v>
                </c:pt>
                <c:pt idx="2">
                  <c:v>28540</c:v>
                </c:pt>
              </c:numCache>
            </c:numRef>
          </c:val>
        </c:ser>
        <c:ser>
          <c:idx val="3"/>
          <c:order val="3"/>
          <c:tx>
            <c:strRef>
              <c:f>'DMARDs conventionnels'!$A$5</c:f>
              <c:strCache>
                <c:ptCount val="1"/>
                <c:pt idx="0">
                  <c:v>METHOTREXATE "PER OS"</c:v>
                </c:pt>
              </c:strCache>
            </c:strRef>
          </c:tx>
          <c:dLbls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dLblPos val="t"/>
            <c:showVal val="1"/>
          </c:dLbls>
          <c:cat>
            <c:strRef>
              <c:f>'DMARDs conventionnels'!$C$1:$E$1</c:f>
              <c:strCache>
                <c:ptCount val="3"/>
                <c:pt idx="0">
                  <c:v>Nbre de boites en 2014</c:v>
                </c:pt>
                <c:pt idx="1">
                  <c:v>Nbre de boites en 2015</c:v>
                </c:pt>
                <c:pt idx="2">
                  <c:v>Nbre de boites en 2016</c:v>
                </c:pt>
              </c:strCache>
            </c:strRef>
          </c:cat>
          <c:val>
            <c:numRef>
              <c:f>'DMARDs conventionnels'!$C$5:$E$5</c:f>
              <c:numCache>
                <c:formatCode>#,##0</c:formatCode>
                <c:ptCount val="3"/>
                <c:pt idx="0">
                  <c:v>696598</c:v>
                </c:pt>
                <c:pt idx="1">
                  <c:v>803722</c:v>
                </c:pt>
                <c:pt idx="2">
                  <c:v>879129</c:v>
                </c:pt>
              </c:numCache>
            </c:numRef>
          </c:val>
        </c:ser>
        <c:ser>
          <c:idx val="4"/>
          <c:order val="4"/>
          <c:tx>
            <c:strRef>
              <c:f>'DMARDs conventionnels'!$A$6</c:f>
              <c:strCache>
                <c:ptCount val="1"/>
                <c:pt idx="0">
                  <c:v>HYDROXYCHLOROQUINE (SULFATE)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fr-FR" sz="14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fr-FR"/>
              </a:p>
            </c:txPr>
            <c:dLblPos val="t"/>
            <c:showVal val="1"/>
          </c:dLbls>
          <c:cat>
            <c:strRef>
              <c:f>'DMARDs conventionnels'!$C$1:$E$1</c:f>
              <c:strCache>
                <c:ptCount val="3"/>
                <c:pt idx="0">
                  <c:v>Nbre de boites en 2014</c:v>
                </c:pt>
                <c:pt idx="1">
                  <c:v>Nbre de boites en 2015</c:v>
                </c:pt>
                <c:pt idx="2">
                  <c:v>Nbre de boites en 2016</c:v>
                </c:pt>
              </c:strCache>
            </c:strRef>
          </c:cat>
          <c:val>
            <c:numRef>
              <c:f>'DMARDs conventionnels'!$C$6:$E$6</c:f>
              <c:numCache>
                <c:formatCode>#,##0</c:formatCode>
                <c:ptCount val="3"/>
                <c:pt idx="0">
                  <c:v>312144</c:v>
                </c:pt>
                <c:pt idx="1">
                  <c:v>337476</c:v>
                </c:pt>
                <c:pt idx="2">
                  <c:v>362789</c:v>
                </c:pt>
              </c:numCache>
            </c:numRef>
          </c:val>
        </c:ser>
        <c:marker val="1"/>
        <c:axId val="110029824"/>
        <c:axId val="110830336"/>
      </c:lineChart>
      <c:catAx>
        <c:axId val="110029824"/>
        <c:scaling>
          <c:orientation val="minMax"/>
        </c:scaling>
        <c:axPos val="b"/>
        <c:tickLblPos val="nextTo"/>
        <c:crossAx val="110830336"/>
        <c:crosses val="autoZero"/>
        <c:auto val="1"/>
        <c:lblAlgn val="ctr"/>
        <c:lblOffset val="100"/>
      </c:catAx>
      <c:valAx>
        <c:axId val="1108303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800" b="1" i="0" baseline="0"/>
                  <a:t>Nombre de boites</a:t>
                </a:r>
                <a:endParaRPr lang="fr-FR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sz="1400" b="1" i="0" baseline="0">
                <a:latin typeface="Arial" pitchFamily="34" charset="0"/>
              </a:defRPr>
            </a:pPr>
            <a:endParaRPr lang="fr-FR"/>
          </a:p>
        </c:txPr>
        <c:crossAx val="110029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899991533316483"/>
          <c:y val="0.31882329197108289"/>
          <c:w val="0.31594632122597605"/>
          <c:h val="0.47476263406242941"/>
        </c:manualLayout>
      </c:layout>
      <c:txPr>
        <a:bodyPr/>
        <a:lstStyle/>
        <a:p>
          <a:pPr>
            <a:defRPr sz="1400" b="1" i="0" baseline="0"/>
          </a:pPr>
          <a:endParaRPr lang="fr-FR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topLeftCell="C1" workbookViewId="0">
      <pane ySplit="900" topLeftCell="A4" activePane="bottomLeft"/>
      <selection activeCell="O1" sqref="O1"/>
      <selection pane="bottomLeft" activeCell="P18" sqref="P18"/>
    </sheetView>
  </sheetViews>
  <sheetFormatPr baseColWidth="10" defaultRowHeight="11.25"/>
  <cols>
    <col min="1" max="1" width="14.1640625" style="1" bestFit="1" customWidth="1"/>
    <col min="2" max="2" width="20.6640625" style="1" bestFit="1" customWidth="1"/>
    <col min="3" max="3" width="43.33203125" style="1" bestFit="1" customWidth="1"/>
    <col min="4" max="4" width="23.33203125" style="1" bestFit="1" customWidth="1"/>
    <col min="5" max="7" width="9.83203125" style="6" bestFit="1" customWidth="1"/>
    <col min="8" max="10" width="16.6640625" style="9" bestFit="1" customWidth="1"/>
    <col min="11" max="13" width="12.6640625" style="9" bestFit="1" customWidth="1"/>
    <col min="14" max="16384" width="12" style="1"/>
  </cols>
  <sheetData>
    <row r="1" spans="1:15" s="2" customFormat="1" ht="45">
      <c r="A1" s="26" t="s">
        <v>0</v>
      </c>
      <c r="B1" s="26" t="s">
        <v>2</v>
      </c>
      <c r="C1" s="26" t="s">
        <v>1</v>
      </c>
      <c r="D1" s="26" t="s">
        <v>48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230</v>
      </c>
      <c r="O1" s="86" t="s">
        <v>231</v>
      </c>
    </row>
    <row r="2" spans="1:15">
      <c r="A2" s="3" t="s">
        <v>12</v>
      </c>
      <c r="B2" s="3" t="s">
        <v>13</v>
      </c>
      <c r="C2" s="3" t="s">
        <v>14</v>
      </c>
      <c r="D2" s="3" t="s">
        <v>49</v>
      </c>
      <c r="E2" s="4">
        <v>119418</v>
      </c>
      <c r="F2" s="4">
        <v>139350</v>
      </c>
      <c r="G2" s="4">
        <v>153261</v>
      </c>
      <c r="H2" s="7">
        <v>112881511.14</v>
      </c>
      <c r="I2" s="7">
        <v>131268995.81</v>
      </c>
      <c r="J2" s="7">
        <v>135789320.59999999</v>
      </c>
      <c r="K2" s="7">
        <v>109135066.72</v>
      </c>
      <c r="L2" s="7">
        <v>126401908.09</v>
      </c>
      <c r="M2" s="7">
        <v>130511213.45</v>
      </c>
      <c r="N2" s="94">
        <f>IF(L2&lt;&gt;0,(M2-L2)/L2,"")</f>
        <v>3.2509836458118294E-2</v>
      </c>
      <c r="O2" s="93">
        <f>IF(E2&lt;&gt;0,(G2-E2)/E2,"∞")</f>
        <v>0.28339948751444505</v>
      </c>
    </row>
    <row r="3" spans="1:15">
      <c r="A3" s="3" t="s">
        <v>15</v>
      </c>
      <c r="B3" s="3" t="s">
        <v>13</v>
      </c>
      <c r="C3" s="3" t="s">
        <v>16</v>
      </c>
      <c r="D3" s="3" t="s">
        <v>49</v>
      </c>
      <c r="E3" s="4">
        <v>87264</v>
      </c>
      <c r="F3" s="4">
        <v>95211</v>
      </c>
      <c r="G3" s="4">
        <v>100414</v>
      </c>
      <c r="H3" s="7">
        <v>83011040.5</v>
      </c>
      <c r="I3" s="7">
        <v>90225138.239999995</v>
      </c>
      <c r="J3" s="7">
        <v>89644228.189999998</v>
      </c>
      <c r="K3" s="7">
        <v>80630861.040000007</v>
      </c>
      <c r="L3" s="7">
        <v>87450364.319999993</v>
      </c>
      <c r="M3" s="7">
        <v>86701017.060000002</v>
      </c>
      <c r="N3" s="94">
        <f t="shared" ref="N3:N24" si="0">IF(L3&lt;&gt;0,(M3-L3)/L3,"")</f>
        <v>-8.5688294820358332E-3</v>
      </c>
      <c r="O3" s="93">
        <f t="shared" ref="O3:O24" si="1">IF(E3&lt;&gt;0,(G3-E3)/E3,"∞")</f>
        <v>0.1506921525485882</v>
      </c>
    </row>
    <row r="4" spans="1:15">
      <c r="A4" s="3" t="s">
        <v>17</v>
      </c>
      <c r="B4" s="3" t="s">
        <v>13</v>
      </c>
      <c r="C4" s="3" t="s">
        <v>18</v>
      </c>
      <c r="D4" s="3" t="s">
        <v>49</v>
      </c>
      <c r="E4" s="4">
        <v>0</v>
      </c>
      <c r="F4" s="4">
        <v>0</v>
      </c>
      <c r="G4" s="4">
        <v>5115</v>
      </c>
      <c r="H4" s="7">
        <v>0</v>
      </c>
      <c r="I4" s="7">
        <v>0</v>
      </c>
      <c r="J4" s="7">
        <v>4398287.6500000004</v>
      </c>
      <c r="K4" s="7">
        <v>0</v>
      </c>
      <c r="L4" s="7">
        <v>0</v>
      </c>
      <c r="M4" s="7">
        <v>4247737.76</v>
      </c>
      <c r="N4" s="95">
        <v>-1E-3</v>
      </c>
      <c r="O4" s="97" t="str">
        <f>IF(E4&lt;&gt;0,(G4-E4)/E4,"+∞")</f>
        <v>+∞</v>
      </c>
    </row>
    <row r="5" spans="1:15">
      <c r="A5" s="3" t="s">
        <v>19</v>
      </c>
      <c r="B5" s="3" t="s">
        <v>13</v>
      </c>
      <c r="C5" s="3" t="s">
        <v>20</v>
      </c>
      <c r="D5" s="3" t="s">
        <v>49</v>
      </c>
      <c r="E5" s="4">
        <v>1424</v>
      </c>
      <c r="F5" s="4">
        <v>2026</v>
      </c>
      <c r="G5" s="4">
        <v>3070</v>
      </c>
      <c r="H5" s="7">
        <v>1482896.64</v>
      </c>
      <c r="I5" s="7">
        <v>2107483.96</v>
      </c>
      <c r="J5" s="7">
        <v>2997518.21</v>
      </c>
      <c r="K5" s="7">
        <v>1436399.91</v>
      </c>
      <c r="L5" s="7">
        <v>2038627.12</v>
      </c>
      <c r="M5" s="7">
        <v>2907709.41</v>
      </c>
      <c r="N5" s="94">
        <f t="shared" si="0"/>
        <v>0.42630762706619935</v>
      </c>
      <c r="O5" s="93">
        <f t="shared" si="1"/>
        <v>1.1558988764044944</v>
      </c>
    </row>
    <row r="6" spans="1:15">
      <c r="A6" s="3" t="s">
        <v>21</v>
      </c>
      <c r="B6" s="3" t="s">
        <v>13</v>
      </c>
      <c r="C6" s="3" t="s">
        <v>22</v>
      </c>
      <c r="D6" s="3" t="s">
        <v>49</v>
      </c>
      <c r="E6" s="4">
        <v>0</v>
      </c>
      <c r="F6" s="4">
        <v>0</v>
      </c>
      <c r="G6" s="4">
        <v>3092</v>
      </c>
      <c r="H6" s="7">
        <v>0</v>
      </c>
      <c r="I6" s="7">
        <v>0</v>
      </c>
      <c r="J6" s="7">
        <v>2657202.96</v>
      </c>
      <c r="K6" s="7">
        <v>0</v>
      </c>
      <c r="L6" s="7">
        <v>0</v>
      </c>
      <c r="M6" s="7">
        <v>2571737.6</v>
      </c>
      <c r="N6" s="95">
        <v>-1E-3</v>
      </c>
      <c r="O6" s="97" t="str">
        <f>IF(E6&lt;&gt;0,(G6-E6)/E6,"+∞")</f>
        <v>+∞</v>
      </c>
    </row>
    <row r="7" spans="1:15">
      <c r="A7" s="3" t="s">
        <v>23</v>
      </c>
      <c r="B7" s="3" t="s">
        <v>24</v>
      </c>
      <c r="C7" s="3" t="s">
        <v>25</v>
      </c>
      <c r="D7" s="3" t="s">
        <v>49</v>
      </c>
      <c r="E7" s="4">
        <v>12965</v>
      </c>
      <c r="F7" s="4">
        <v>17291</v>
      </c>
      <c r="G7" s="4">
        <v>25731</v>
      </c>
      <c r="H7" s="7">
        <v>11255350.24</v>
      </c>
      <c r="I7" s="7">
        <v>14628373.82</v>
      </c>
      <c r="J7" s="7">
        <v>20425060.949999999</v>
      </c>
      <c r="K7" s="7">
        <v>11123916.82</v>
      </c>
      <c r="L7" s="7">
        <v>14443532.02</v>
      </c>
      <c r="M7" s="7">
        <v>20107275.57</v>
      </c>
      <c r="N7" s="94">
        <f t="shared" si="0"/>
        <v>0.39213009270567606</v>
      </c>
      <c r="O7" s="93">
        <f t="shared" si="1"/>
        <v>0.98465098341689161</v>
      </c>
    </row>
    <row r="8" spans="1:15">
      <c r="A8" s="3" t="s">
        <v>26</v>
      </c>
      <c r="B8" s="3" t="s">
        <v>27</v>
      </c>
      <c r="C8" s="3" t="s">
        <v>28</v>
      </c>
      <c r="D8" s="3" t="s">
        <v>50</v>
      </c>
      <c r="E8" s="4">
        <v>58648</v>
      </c>
      <c r="F8" s="4">
        <v>64967</v>
      </c>
      <c r="G8" s="4">
        <v>66737</v>
      </c>
      <c r="H8" s="7">
        <v>56653088.939999998</v>
      </c>
      <c r="I8" s="7">
        <v>60419863.380000003</v>
      </c>
      <c r="J8" s="7">
        <v>54349178.829999998</v>
      </c>
      <c r="K8" s="7">
        <v>54580122.57</v>
      </c>
      <c r="L8" s="7">
        <v>58297590.039999999</v>
      </c>
      <c r="M8" s="7">
        <v>52632711.950000003</v>
      </c>
      <c r="N8" s="94">
        <f t="shared" si="0"/>
        <v>-9.7171737049732698E-2</v>
      </c>
      <c r="O8" s="93">
        <f t="shared" si="1"/>
        <v>0.13792456690765242</v>
      </c>
    </row>
    <row r="9" spans="1:15">
      <c r="A9" s="3" t="s">
        <v>29</v>
      </c>
      <c r="B9" s="3" t="s">
        <v>27</v>
      </c>
      <c r="C9" s="3" t="s">
        <v>30</v>
      </c>
      <c r="D9" s="3" t="s">
        <v>50</v>
      </c>
      <c r="E9" s="4">
        <v>54753</v>
      </c>
      <c r="F9" s="4">
        <v>55949</v>
      </c>
      <c r="G9" s="4">
        <v>56362</v>
      </c>
      <c r="H9" s="7">
        <v>53075525.189999998</v>
      </c>
      <c r="I9" s="7">
        <v>52254091.43</v>
      </c>
      <c r="J9" s="7">
        <v>46030406.109999999</v>
      </c>
      <c r="K9" s="7">
        <v>51848452.640000001</v>
      </c>
      <c r="L9" s="7">
        <v>51110737.399999999</v>
      </c>
      <c r="M9" s="7">
        <v>45036455.170000002</v>
      </c>
      <c r="N9" s="94">
        <f t="shared" si="0"/>
        <v>-0.11884552129353541</v>
      </c>
      <c r="O9" s="27">
        <f t="shared" si="1"/>
        <v>2.9386517633736963E-2</v>
      </c>
    </row>
    <row r="10" spans="1:15">
      <c r="A10" s="3" t="s">
        <v>31</v>
      </c>
      <c r="B10" s="3" t="s">
        <v>27</v>
      </c>
      <c r="C10" s="3" t="s">
        <v>32</v>
      </c>
      <c r="D10" s="3" t="s">
        <v>50</v>
      </c>
      <c r="E10" s="4">
        <v>12482</v>
      </c>
      <c r="F10" s="4">
        <v>11710</v>
      </c>
      <c r="G10" s="4">
        <v>10684</v>
      </c>
      <c r="H10" s="7">
        <v>6276388.6399999997</v>
      </c>
      <c r="I10" s="7">
        <v>5660568</v>
      </c>
      <c r="J10" s="7">
        <v>4493314.8600000003</v>
      </c>
      <c r="K10" s="7">
        <v>6137163.7800000003</v>
      </c>
      <c r="L10" s="7">
        <v>5525430.0099999998</v>
      </c>
      <c r="M10" s="7">
        <v>4414422.57</v>
      </c>
      <c r="N10" s="94">
        <f t="shared" si="0"/>
        <v>-0.20107167007622626</v>
      </c>
      <c r="O10" s="27">
        <f t="shared" si="1"/>
        <v>-0.14404742829674733</v>
      </c>
    </row>
    <row r="11" spans="1:15">
      <c r="A11" s="3" t="s">
        <v>33</v>
      </c>
      <c r="B11" s="3" t="s">
        <v>27</v>
      </c>
      <c r="C11" s="3" t="s">
        <v>34</v>
      </c>
      <c r="D11" s="3" t="s">
        <v>50</v>
      </c>
      <c r="E11" s="4">
        <v>2926</v>
      </c>
      <c r="F11" s="4">
        <v>2917</v>
      </c>
      <c r="G11" s="4">
        <v>2761</v>
      </c>
      <c r="H11" s="7">
        <v>1464641.85</v>
      </c>
      <c r="I11" s="7">
        <v>1402857.49</v>
      </c>
      <c r="J11" s="7">
        <v>1154800.8400000001</v>
      </c>
      <c r="K11" s="7">
        <v>1416092.31</v>
      </c>
      <c r="L11" s="7">
        <v>1356014.27</v>
      </c>
      <c r="M11" s="7">
        <v>1121830.78</v>
      </c>
      <c r="N11" s="94">
        <f t="shared" si="0"/>
        <v>-0.17269987136639792</v>
      </c>
      <c r="O11" s="27">
        <f t="shared" si="1"/>
        <v>-5.6390977443609019E-2</v>
      </c>
    </row>
    <row r="12" spans="1:15">
      <c r="A12" s="3" t="s">
        <v>35</v>
      </c>
      <c r="B12" s="3" t="s">
        <v>27</v>
      </c>
      <c r="C12" s="3" t="s">
        <v>36</v>
      </c>
      <c r="D12" s="3" t="s">
        <v>50</v>
      </c>
      <c r="E12" s="4">
        <v>835</v>
      </c>
      <c r="F12" s="4">
        <v>818</v>
      </c>
      <c r="G12" s="4">
        <v>818</v>
      </c>
      <c r="H12" s="7">
        <v>172112.05</v>
      </c>
      <c r="I12" s="7">
        <v>161701.85</v>
      </c>
      <c r="J12" s="7">
        <v>140302.96</v>
      </c>
      <c r="K12" s="7">
        <v>165270.65</v>
      </c>
      <c r="L12" s="7">
        <v>155829.35</v>
      </c>
      <c r="M12" s="7">
        <v>132915.76999999999</v>
      </c>
      <c r="N12" s="94">
        <f t="shared" si="0"/>
        <v>-0.14704277467627258</v>
      </c>
      <c r="O12" s="27">
        <f t="shared" si="1"/>
        <v>-2.0359281437125749E-2</v>
      </c>
    </row>
    <row r="13" spans="1:15">
      <c r="A13" s="18" t="s">
        <v>37</v>
      </c>
      <c r="B13" s="18" t="s">
        <v>27</v>
      </c>
      <c r="C13" s="18" t="s">
        <v>38</v>
      </c>
      <c r="D13" s="18" t="s">
        <v>51</v>
      </c>
      <c r="E13" s="19">
        <v>0</v>
      </c>
      <c r="F13" s="19">
        <v>0</v>
      </c>
      <c r="G13" s="19">
        <v>22</v>
      </c>
      <c r="H13" s="20">
        <v>0</v>
      </c>
      <c r="I13" s="20">
        <v>0</v>
      </c>
      <c r="J13" s="20">
        <v>14925.24</v>
      </c>
      <c r="K13" s="20">
        <v>0</v>
      </c>
      <c r="L13" s="20">
        <v>0</v>
      </c>
      <c r="M13" s="20">
        <v>14925.24</v>
      </c>
      <c r="N13" s="95">
        <v>-1E-3</v>
      </c>
      <c r="O13" s="96" t="str">
        <f>IF(E13&lt;&gt;0,(G13-E13)/E13,"+∞")</f>
        <v>+∞</v>
      </c>
    </row>
    <row r="14" spans="1:15">
      <c r="A14" s="3" t="s">
        <v>39</v>
      </c>
      <c r="B14" s="3" t="s">
        <v>40</v>
      </c>
      <c r="C14" s="3" t="s">
        <v>41</v>
      </c>
      <c r="D14" s="3" t="s">
        <v>49</v>
      </c>
      <c r="E14" s="4">
        <v>20317</v>
      </c>
      <c r="F14" s="4">
        <v>25659</v>
      </c>
      <c r="G14" s="4">
        <v>29554</v>
      </c>
      <c r="H14" s="7">
        <v>19106119.129999999</v>
      </c>
      <c r="I14" s="7">
        <v>24030382.219999999</v>
      </c>
      <c r="J14" s="7">
        <v>27721776.719999999</v>
      </c>
      <c r="K14" s="7">
        <v>18711888.18</v>
      </c>
      <c r="L14" s="7">
        <v>23560660.309999999</v>
      </c>
      <c r="M14" s="7">
        <v>27178404.16</v>
      </c>
      <c r="N14" s="94">
        <f t="shared" si="0"/>
        <v>0.15355018927311218</v>
      </c>
      <c r="O14" s="93">
        <f t="shared" si="1"/>
        <v>0.45464389427572971</v>
      </c>
    </row>
    <row r="15" spans="1:15">
      <c r="A15" s="3" t="s">
        <v>42</v>
      </c>
      <c r="B15" s="3" t="s">
        <v>40</v>
      </c>
      <c r="C15" s="3" t="s">
        <v>43</v>
      </c>
      <c r="D15" s="3" t="s">
        <v>49</v>
      </c>
      <c r="E15" s="4">
        <v>7672</v>
      </c>
      <c r="F15" s="4">
        <v>8402</v>
      </c>
      <c r="G15" s="4">
        <v>8495</v>
      </c>
      <c r="H15" s="7">
        <v>7206170.5199999996</v>
      </c>
      <c r="I15" s="7">
        <v>7878785.9800000004</v>
      </c>
      <c r="J15" s="7">
        <v>7954972.7300000004</v>
      </c>
      <c r="K15" s="7">
        <v>7106811.9500000002</v>
      </c>
      <c r="L15" s="7">
        <v>7764699.5199999996</v>
      </c>
      <c r="M15" s="7">
        <v>7831608.0800000001</v>
      </c>
      <c r="N15" s="94">
        <f t="shared" si="0"/>
        <v>8.617018575884379E-3</v>
      </c>
      <c r="O15" s="93">
        <f t="shared" si="1"/>
        <v>0.10727320125130343</v>
      </c>
    </row>
    <row r="16" spans="1:15">
      <c r="A16" s="3" t="s">
        <v>44</v>
      </c>
      <c r="B16" s="3" t="s">
        <v>40</v>
      </c>
      <c r="C16" s="3" t="s">
        <v>45</v>
      </c>
      <c r="D16" s="3" t="s">
        <v>49</v>
      </c>
      <c r="E16" s="4">
        <v>143</v>
      </c>
      <c r="F16" s="4">
        <v>3131</v>
      </c>
      <c r="G16" s="4">
        <v>5651</v>
      </c>
      <c r="H16" s="7">
        <v>134023.89000000001</v>
      </c>
      <c r="I16" s="7">
        <v>2925646.09</v>
      </c>
      <c r="J16" s="7">
        <v>5278661.7300000004</v>
      </c>
      <c r="K16" s="7">
        <v>131727.67999999999</v>
      </c>
      <c r="L16" s="7">
        <v>2857382.91</v>
      </c>
      <c r="M16" s="7">
        <v>5127382.5999999996</v>
      </c>
      <c r="N16" s="94">
        <f t="shared" si="0"/>
        <v>0.79443314441885537</v>
      </c>
      <c r="O16" s="93">
        <f t="shared" si="1"/>
        <v>38.51748251748252</v>
      </c>
    </row>
    <row r="17" spans="1:15" ht="12" thickBot="1">
      <c r="A17" s="15" t="s">
        <v>46</v>
      </c>
      <c r="B17" s="15" t="s">
        <v>40</v>
      </c>
      <c r="C17" s="15" t="s">
        <v>47</v>
      </c>
      <c r="D17" s="15" t="s">
        <v>49</v>
      </c>
      <c r="E17" s="16">
        <v>37</v>
      </c>
      <c r="F17" s="16">
        <v>198</v>
      </c>
      <c r="G17" s="16">
        <v>778</v>
      </c>
      <c r="H17" s="17">
        <v>34677.51</v>
      </c>
      <c r="I17" s="17">
        <v>185009.22</v>
      </c>
      <c r="J17" s="17">
        <v>726739.82</v>
      </c>
      <c r="K17" s="17">
        <v>34677.51</v>
      </c>
      <c r="L17" s="17">
        <v>181738.85</v>
      </c>
      <c r="M17" s="17">
        <v>713148.6</v>
      </c>
      <c r="N17" s="94">
        <f t="shared" si="0"/>
        <v>2.9240294521507098</v>
      </c>
      <c r="O17" s="93">
        <f t="shared" si="1"/>
        <v>20.027027027027028</v>
      </c>
    </row>
    <row r="18" spans="1:15" ht="12" thickTop="1">
      <c r="A18" s="11"/>
      <c r="B18" s="12"/>
      <c r="C18" s="12" t="s">
        <v>232</v>
      </c>
      <c r="D18" s="11"/>
      <c r="E18" s="13">
        <f>SUM(E2:E17)</f>
        <v>378884</v>
      </c>
      <c r="F18" s="13">
        <f t="shared" ref="F18:G18" si="2">SUM(F2:F17)</f>
        <v>427629</v>
      </c>
      <c r="G18" s="13">
        <f t="shared" si="2"/>
        <v>472545</v>
      </c>
      <c r="H18" s="14">
        <f>SUM(H2:H17)</f>
        <v>352753546.23999995</v>
      </c>
      <c r="I18" s="14">
        <f t="shared" ref="I18:M18" si="3">SUM(I2:I17)</f>
        <v>393148897.49000007</v>
      </c>
      <c r="J18" s="14">
        <f t="shared" si="3"/>
        <v>403776698.40000004</v>
      </c>
      <c r="K18" s="14">
        <f t="shared" si="3"/>
        <v>342458451.75999993</v>
      </c>
      <c r="L18" s="14">
        <f t="shared" si="3"/>
        <v>381144514.21000004</v>
      </c>
      <c r="M18" s="14">
        <f t="shared" si="3"/>
        <v>391250495.76999998</v>
      </c>
      <c r="N18" s="94">
        <f t="shared" si="0"/>
        <v>2.6514828846341019E-2</v>
      </c>
      <c r="O18" s="93">
        <f t="shared" si="1"/>
        <v>0.24720230994182915</v>
      </c>
    </row>
    <row r="19" spans="1:15">
      <c r="A19" s="76"/>
      <c r="B19" s="77"/>
      <c r="C19" s="78"/>
      <c r="D19" s="76"/>
      <c r="E19" s="79"/>
      <c r="F19" s="79"/>
      <c r="G19" s="79"/>
      <c r="H19" s="80"/>
      <c r="I19" s="80"/>
      <c r="J19" s="80"/>
      <c r="K19" s="80"/>
      <c r="L19" s="80"/>
      <c r="M19" s="80"/>
      <c r="N19" s="81"/>
      <c r="O19" s="27"/>
    </row>
    <row r="20" spans="1:15" s="74" customFormat="1">
      <c r="C20" s="75" t="s">
        <v>224</v>
      </c>
      <c r="E20" s="82" t="s">
        <v>227</v>
      </c>
      <c r="F20" s="82" t="s">
        <v>226</v>
      </c>
      <c r="G20" s="82" t="s">
        <v>225</v>
      </c>
      <c r="O20" s="27"/>
    </row>
    <row r="21" spans="1:15">
      <c r="C21" s="3" t="s">
        <v>53</v>
      </c>
      <c r="D21" s="3" t="s">
        <v>54</v>
      </c>
      <c r="E21" s="5">
        <f>SUM(E2:E6)</f>
        <v>208106</v>
      </c>
      <c r="F21" s="5">
        <f t="shared" ref="F21:G21" si="4">SUM(F2:F6)</f>
        <v>236587</v>
      </c>
      <c r="G21" s="5">
        <f t="shared" si="4"/>
        <v>264952</v>
      </c>
      <c r="H21" s="8">
        <f t="shared" ref="H21:M21" si="5">SUM(H2:H6)</f>
        <v>197375448.27999997</v>
      </c>
      <c r="I21" s="8">
        <f t="shared" si="5"/>
        <v>223601618.01000002</v>
      </c>
      <c r="J21" s="8">
        <f t="shared" si="5"/>
        <v>235486557.61000001</v>
      </c>
      <c r="K21" s="8">
        <f t="shared" si="5"/>
        <v>191202327.66999999</v>
      </c>
      <c r="L21" s="8">
        <f t="shared" si="5"/>
        <v>215890899.53</v>
      </c>
      <c r="M21" s="8">
        <f t="shared" si="5"/>
        <v>226939415.27999997</v>
      </c>
      <c r="N21" s="94">
        <f t="shared" si="0"/>
        <v>5.1176384803865611E-2</v>
      </c>
      <c r="O21" s="93">
        <f t="shared" si="1"/>
        <v>0.27315887095999153</v>
      </c>
    </row>
    <row r="22" spans="1:15">
      <c r="C22" s="3" t="s">
        <v>57</v>
      </c>
      <c r="D22" s="3" t="s">
        <v>58</v>
      </c>
      <c r="E22" s="5">
        <f>E7</f>
        <v>12965</v>
      </c>
      <c r="F22" s="5">
        <f t="shared" ref="F22:G22" si="6">F7</f>
        <v>17291</v>
      </c>
      <c r="G22" s="5">
        <f t="shared" si="6"/>
        <v>25731</v>
      </c>
      <c r="H22" s="8">
        <f t="shared" ref="H22:M22" si="7">H7</f>
        <v>11255350.24</v>
      </c>
      <c r="I22" s="8">
        <f t="shared" si="7"/>
        <v>14628373.82</v>
      </c>
      <c r="J22" s="8">
        <f t="shared" si="7"/>
        <v>20425060.949999999</v>
      </c>
      <c r="K22" s="8">
        <f t="shared" si="7"/>
        <v>11123916.82</v>
      </c>
      <c r="L22" s="8">
        <f t="shared" si="7"/>
        <v>14443532.02</v>
      </c>
      <c r="M22" s="8">
        <f t="shared" si="7"/>
        <v>20107275.57</v>
      </c>
      <c r="N22" s="94">
        <f t="shared" si="0"/>
        <v>0.39213009270567606</v>
      </c>
      <c r="O22" s="93">
        <f t="shared" si="1"/>
        <v>0.98465098341689161</v>
      </c>
    </row>
    <row r="23" spans="1:15">
      <c r="C23" s="3" t="s">
        <v>59</v>
      </c>
      <c r="D23" s="3" t="s">
        <v>60</v>
      </c>
      <c r="E23" s="5">
        <f>SUM(E8:E13)</f>
        <v>129644</v>
      </c>
      <c r="F23" s="5">
        <f t="shared" ref="F23:G23" si="8">SUM(F8:F13)</f>
        <v>136361</v>
      </c>
      <c r="G23" s="5">
        <f t="shared" si="8"/>
        <v>137384</v>
      </c>
      <c r="H23" s="8">
        <f t="shared" ref="H23:M23" si="9">SUM(H8:H13)</f>
        <v>117641756.66999999</v>
      </c>
      <c r="I23" s="8">
        <f t="shared" si="9"/>
        <v>119899082.14999999</v>
      </c>
      <c r="J23" s="8">
        <f t="shared" si="9"/>
        <v>106182928.83999999</v>
      </c>
      <c r="K23" s="8">
        <f t="shared" si="9"/>
        <v>114147101.95000002</v>
      </c>
      <c r="L23" s="8">
        <f t="shared" si="9"/>
        <v>116445601.06999999</v>
      </c>
      <c r="M23" s="8">
        <f t="shared" si="9"/>
        <v>103353261.47999999</v>
      </c>
      <c r="N23" s="94">
        <f t="shared" si="0"/>
        <v>-0.11243309725482621</v>
      </c>
      <c r="O23" s="93">
        <f t="shared" si="1"/>
        <v>5.9701953040634352E-2</v>
      </c>
    </row>
    <row r="24" spans="1:15">
      <c r="C24" s="3" t="s">
        <v>61</v>
      </c>
      <c r="D24" s="3" t="s">
        <v>62</v>
      </c>
      <c r="E24" s="5">
        <f>SUM(E14:E17)</f>
        <v>28169</v>
      </c>
      <c r="F24" s="5">
        <f t="shared" ref="F24:G24" si="10">SUM(F14:F17)</f>
        <v>37390</v>
      </c>
      <c r="G24" s="5">
        <f t="shared" si="10"/>
        <v>44478</v>
      </c>
      <c r="H24" s="8">
        <f t="shared" ref="H24:M24" si="11">SUM(H14:H17)</f>
        <v>26480991.050000001</v>
      </c>
      <c r="I24" s="8">
        <f t="shared" si="11"/>
        <v>35019823.509999998</v>
      </c>
      <c r="J24" s="8">
        <f t="shared" si="11"/>
        <v>41682151.000000007</v>
      </c>
      <c r="K24" s="8">
        <f t="shared" si="11"/>
        <v>25985105.32</v>
      </c>
      <c r="L24" s="8">
        <f t="shared" si="11"/>
        <v>34364481.589999996</v>
      </c>
      <c r="M24" s="8">
        <f t="shared" si="11"/>
        <v>40850543.440000005</v>
      </c>
      <c r="N24" s="94">
        <f t="shared" si="0"/>
        <v>0.18874318918541294</v>
      </c>
      <c r="O24" s="93">
        <f t="shared" si="1"/>
        <v>0.57896978948489475</v>
      </c>
    </row>
    <row r="25" spans="1:15">
      <c r="C25" s="22"/>
      <c r="D25" s="22"/>
    </row>
    <row r="26" spans="1:15">
      <c r="C26" s="23" t="s">
        <v>63</v>
      </c>
      <c r="D26" s="24" t="s">
        <v>55</v>
      </c>
      <c r="E26" s="25">
        <f>E13/E18</f>
        <v>0</v>
      </c>
      <c r="F26" s="25">
        <f t="shared" ref="F26:M26" si="12">F13/F18</f>
        <v>0</v>
      </c>
      <c r="G26" s="25">
        <f t="shared" si="12"/>
        <v>4.6556412616787816E-5</v>
      </c>
      <c r="H26" s="25">
        <f t="shared" si="12"/>
        <v>0</v>
      </c>
      <c r="I26" s="25">
        <f t="shared" si="12"/>
        <v>0</v>
      </c>
      <c r="J26" s="25">
        <f t="shared" si="12"/>
        <v>3.6964094409465801E-5</v>
      </c>
      <c r="K26" s="25">
        <f t="shared" si="12"/>
        <v>0</v>
      </c>
      <c r="L26" s="25">
        <f t="shared" si="12"/>
        <v>0</v>
      </c>
      <c r="M26" s="25">
        <f t="shared" si="12"/>
        <v>3.8147529936355485E-5</v>
      </c>
    </row>
    <row r="27" spans="1:15">
      <c r="C27" s="24"/>
      <c r="D27" s="24" t="s">
        <v>56</v>
      </c>
      <c r="E27" s="25">
        <f>E13/E23</f>
        <v>0</v>
      </c>
      <c r="F27" s="25">
        <f t="shared" ref="F27:M27" si="13">F13/F23</f>
        <v>0</v>
      </c>
      <c r="G27" s="25">
        <f t="shared" si="13"/>
        <v>1.6013509578990275E-4</v>
      </c>
      <c r="H27" s="25">
        <f t="shared" si="13"/>
        <v>0</v>
      </c>
      <c r="I27" s="25">
        <f t="shared" si="13"/>
        <v>0</v>
      </c>
      <c r="J27" s="25">
        <f t="shared" si="13"/>
        <v>1.4056157767591674E-4</v>
      </c>
      <c r="K27" s="25">
        <f t="shared" si="13"/>
        <v>0</v>
      </c>
      <c r="L27" s="25">
        <f t="shared" si="13"/>
        <v>0</v>
      </c>
      <c r="M27" s="25">
        <f t="shared" si="13"/>
        <v>1.444099565536033E-4</v>
      </c>
    </row>
    <row r="30" spans="1:15">
      <c r="C30" t="s">
        <v>64</v>
      </c>
      <c r="F30" s="28" t="s">
        <v>69</v>
      </c>
      <c r="H30" s="29" t="s">
        <v>70</v>
      </c>
      <c r="I30" s="29" t="s">
        <v>70</v>
      </c>
      <c r="J30" s="29"/>
      <c r="K30" s="29"/>
    </row>
    <row r="31" spans="1:15">
      <c r="C31" t="s">
        <v>228</v>
      </c>
      <c r="E31" s="83">
        <v>2014</v>
      </c>
      <c r="F31" s="30">
        <v>2015</v>
      </c>
      <c r="G31" s="30">
        <v>2016</v>
      </c>
      <c r="H31" s="30">
        <v>2015</v>
      </c>
      <c r="I31" s="30">
        <v>2016</v>
      </c>
    </row>
    <row r="32" spans="1:15">
      <c r="C32" s="10" t="s">
        <v>65</v>
      </c>
      <c r="D32" s="10" t="s">
        <v>66</v>
      </c>
      <c r="E32" s="5">
        <f>590206+95712</f>
        <v>685918</v>
      </c>
      <c r="F32" s="5">
        <f>621199+108195</f>
        <v>729394</v>
      </c>
      <c r="G32" s="5">
        <f>548170+107417</f>
        <v>655587</v>
      </c>
      <c r="H32" s="27">
        <f>F32/F$36</f>
        <v>0.96164210903798086</v>
      </c>
      <c r="I32" s="27">
        <f>G32/G$36</f>
        <v>0.79605002732074559</v>
      </c>
      <c r="J32" s="59"/>
    </row>
    <row r="33" spans="3:10">
      <c r="C33" s="31" t="s">
        <v>67</v>
      </c>
      <c r="D33" s="31" t="s">
        <v>66</v>
      </c>
      <c r="E33" s="32">
        <v>0</v>
      </c>
      <c r="F33" s="32">
        <f>17876+3017</f>
        <v>20893</v>
      </c>
      <c r="G33" s="32">
        <f>108986+14401</f>
        <v>123387</v>
      </c>
      <c r="H33" s="33">
        <f t="shared" ref="H33:I36" si="14">F33/F$36</f>
        <v>2.754559070150088E-2</v>
      </c>
      <c r="I33" s="33">
        <f t="shared" si="14"/>
        <v>0.14982332584542529</v>
      </c>
      <c r="J33" s="59"/>
    </row>
    <row r="34" spans="3:10" ht="12" thickBot="1">
      <c r="C34" s="35" t="s">
        <v>68</v>
      </c>
      <c r="D34" s="35" t="s">
        <v>66</v>
      </c>
      <c r="E34" s="36">
        <v>0</v>
      </c>
      <c r="F34" s="36">
        <f>4975+1211</f>
        <v>6186</v>
      </c>
      <c r="G34" s="36">
        <f>36869+5691</f>
        <v>42560</v>
      </c>
      <c r="H34" s="37">
        <f t="shared" si="14"/>
        <v>8.1556992332113363E-3</v>
      </c>
      <c r="I34" s="37">
        <f t="shared" si="14"/>
        <v>5.1678708032299195E-2</v>
      </c>
      <c r="J34" s="59"/>
    </row>
    <row r="35" spans="3:10" ht="12.75" thickTop="1" thickBot="1">
      <c r="C35" s="38" t="s">
        <v>71</v>
      </c>
      <c r="D35" s="38" t="s">
        <v>66</v>
      </c>
      <c r="E35" s="39">
        <v>0</v>
      </c>
      <c r="F35" s="39">
        <f>SUM(F33:F34)</f>
        <v>27079</v>
      </c>
      <c r="G35" s="39">
        <f>SUM(G33:G34)</f>
        <v>165947</v>
      </c>
      <c r="H35" s="40">
        <f t="shared" si="14"/>
        <v>3.5701289934712215E-2</v>
      </c>
      <c r="I35" s="40">
        <f t="shared" si="14"/>
        <v>0.20150203387772447</v>
      </c>
    </row>
    <row r="36" spans="3:10" ht="12" thickTop="1">
      <c r="C36" s="12" t="s">
        <v>229</v>
      </c>
      <c r="D36" s="12" t="s">
        <v>66</v>
      </c>
      <c r="E36" s="13">
        <f>SUM(E32:E35)</f>
        <v>685918</v>
      </c>
      <c r="F36" s="13">
        <f>SUM(F31:F34)</f>
        <v>758488</v>
      </c>
      <c r="G36" s="13">
        <f>SUM(G31:G34)</f>
        <v>823550</v>
      </c>
      <c r="H36" s="34">
        <f t="shared" si="14"/>
        <v>1</v>
      </c>
      <c r="I36" s="34">
        <f t="shared" si="14"/>
        <v>1</v>
      </c>
    </row>
    <row r="37" spans="3:10">
      <c r="G37" s="21"/>
    </row>
  </sheetData>
  <conditionalFormatting sqref="N2:N24">
    <cfRule type="cellIs" dxfId="0" priority="1" operator="greaterThan">
      <formula>0.04</formula>
    </cfRule>
  </conditionalFormatting>
  <pageMargins left="0.7" right="0.7" top="0.75" bottom="0.75" header="0.3" footer="0.3"/>
  <ignoredErrors>
    <ignoredError sqref="A2:A17 E20:G20" numberStoredAsText="1"/>
    <ignoredError sqref="E21:G21 E23:G23 E24:G24 H21:M24" formulaRange="1"/>
    <ignoredError sqref="O4:O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M1" sqref="M1"/>
    </sheetView>
  </sheetViews>
  <sheetFormatPr baseColWidth="10" defaultRowHeight="11.25"/>
  <cols>
    <col min="1" max="1" width="32.1640625" style="64" bestFit="1" customWidth="1"/>
    <col min="2" max="2" width="12" style="64"/>
    <col min="3" max="5" width="12" style="72"/>
    <col min="6" max="8" width="18.33203125" style="73" customWidth="1"/>
    <col min="9" max="12" width="12" style="73"/>
    <col min="13" max="16384" width="12" style="64"/>
  </cols>
  <sheetData>
    <row r="1" spans="1:13" s="60" customFormat="1" ht="45">
      <c r="A1" s="26" t="s">
        <v>223</v>
      </c>
      <c r="B1" s="26" t="s">
        <v>212</v>
      </c>
      <c r="C1" s="26" t="s">
        <v>3</v>
      </c>
      <c r="D1" s="26" t="s">
        <v>4</v>
      </c>
      <c r="E1" s="26" t="s">
        <v>5</v>
      </c>
      <c r="F1" s="26" t="s">
        <v>6</v>
      </c>
      <c r="G1" s="26" t="s">
        <v>7</v>
      </c>
      <c r="H1" s="26" t="s">
        <v>8</v>
      </c>
      <c r="I1" s="26" t="s">
        <v>9</v>
      </c>
      <c r="J1" s="26" t="s">
        <v>10</v>
      </c>
      <c r="K1" s="86" t="s">
        <v>11</v>
      </c>
      <c r="L1" s="86"/>
      <c r="M1" s="86" t="s">
        <v>231</v>
      </c>
    </row>
    <row r="2" spans="1:13">
      <c r="A2" s="61" t="s">
        <v>213</v>
      </c>
      <c r="B2" s="61" t="s">
        <v>214</v>
      </c>
      <c r="C2" s="62">
        <v>29846</v>
      </c>
      <c r="D2" s="62">
        <v>30646</v>
      </c>
      <c r="E2" s="62">
        <v>30983</v>
      </c>
      <c r="F2" s="63">
        <v>420860.5</v>
      </c>
      <c r="G2" s="63">
        <v>407434.44</v>
      </c>
      <c r="H2" s="63">
        <v>402838.39</v>
      </c>
      <c r="I2" s="63">
        <v>388795.38</v>
      </c>
      <c r="J2" s="63">
        <v>375817.24</v>
      </c>
      <c r="K2" s="87">
        <v>372368.43</v>
      </c>
      <c r="L2" s="87"/>
      <c r="M2" s="93">
        <f>(E2-C2)/C2</f>
        <v>3.8095557193593782E-2</v>
      </c>
    </row>
    <row r="3" spans="1:13">
      <c r="A3" s="61" t="s">
        <v>221</v>
      </c>
      <c r="B3" s="61" t="s">
        <v>215</v>
      </c>
      <c r="C3" s="62">
        <v>136737</v>
      </c>
      <c r="D3" s="62">
        <v>121547</v>
      </c>
      <c r="E3" s="62">
        <v>107856</v>
      </c>
      <c r="F3" s="63">
        <v>790083.61</v>
      </c>
      <c r="G3" s="63">
        <v>597359.6</v>
      </c>
      <c r="H3" s="63">
        <v>498384.09</v>
      </c>
      <c r="I3" s="63">
        <v>785947.62</v>
      </c>
      <c r="J3" s="63">
        <v>593837.54</v>
      </c>
      <c r="K3" s="87">
        <v>495261.84</v>
      </c>
      <c r="L3" s="87"/>
      <c r="M3" s="90">
        <f t="shared" ref="M3:M7" si="0">(E3-C3)/C3</f>
        <v>-0.2112156914368459</v>
      </c>
    </row>
    <row r="4" spans="1:13">
      <c r="A4" s="61" t="s">
        <v>216</v>
      </c>
      <c r="B4" s="61" t="s">
        <v>217</v>
      </c>
      <c r="C4" s="62">
        <v>27997</v>
      </c>
      <c r="D4" s="62">
        <v>27560</v>
      </c>
      <c r="E4" s="62">
        <v>28540</v>
      </c>
      <c r="F4" s="63">
        <v>1946966.16</v>
      </c>
      <c r="G4" s="63">
        <v>1495339.37</v>
      </c>
      <c r="H4" s="63">
        <v>1341486.01</v>
      </c>
      <c r="I4" s="63">
        <v>1901243.65</v>
      </c>
      <c r="J4" s="63">
        <v>1453162.9</v>
      </c>
      <c r="K4" s="87">
        <v>1304625.5900000001</v>
      </c>
      <c r="L4" s="87"/>
      <c r="M4" s="90">
        <f t="shared" si="0"/>
        <v>1.9394935171625532E-2</v>
      </c>
    </row>
    <row r="5" spans="1:13">
      <c r="A5" s="61" t="s">
        <v>222</v>
      </c>
      <c r="B5" s="61" t="s">
        <v>218</v>
      </c>
      <c r="C5" s="62">
        <v>696598</v>
      </c>
      <c r="D5" s="62">
        <v>803722</v>
      </c>
      <c r="E5" s="62">
        <v>879129</v>
      </c>
      <c r="F5" s="63">
        <v>12349180.880000001</v>
      </c>
      <c r="G5" s="63">
        <v>13974238.859999999</v>
      </c>
      <c r="H5" s="63">
        <v>15341886.039999999</v>
      </c>
      <c r="I5" s="63">
        <v>11700978.470000001</v>
      </c>
      <c r="J5" s="63">
        <v>13223108.02</v>
      </c>
      <c r="K5" s="87">
        <v>14527156.449999999</v>
      </c>
      <c r="L5" s="87"/>
      <c r="M5" s="90">
        <f t="shared" si="0"/>
        <v>0.26203204717785583</v>
      </c>
    </row>
    <row r="6" spans="1:13" ht="12" thickBot="1">
      <c r="A6" s="65" t="s">
        <v>219</v>
      </c>
      <c r="B6" s="65" t="s">
        <v>220</v>
      </c>
      <c r="C6" s="66">
        <v>312144</v>
      </c>
      <c r="D6" s="66">
        <v>337476</v>
      </c>
      <c r="E6" s="66">
        <v>362789</v>
      </c>
      <c r="F6" s="67">
        <v>1683253.26</v>
      </c>
      <c r="G6" s="67">
        <v>1557886.59</v>
      </c>
      <c r="H6" s="67">
        <v>1569604.96</v>
      </c>
      <c r="I6" s="67">
        <v>1507875.32</v>
      </c>
      <c r="J6" s="67">
        <v>1396378.03</v>
      </c>
      <c r="K6" s="88">
        <v>1410447.9</v>
      </c>
      <c r="L6" s="88"/>
      <c r="M6" s="92">
        <f t="shared" si="0"/>
        <v>0.16224883387154646</v>
      </c>
    </row>
    <row r="7" spans="1:13" ht="12" thickTop="1">
      <c r="A7" s="68" t="s">
        <v>52</v>
      </c>
      <c r="B7" s="69"/>
      <c r="C7" s="70">
        <f>SUM(C2:C6)</f>
        <v>1203322</v>
      </c>
      <c r="D7" s="70">
        <f t="shared" ref="D7:E7" si="1">SUM(D2:D6)</f>
        <v>1320951</v>
      </c>
      <c r="E7" s="70">
        <f t="shared" si="1"/>
        <v>1409297</v>
      </c>
      <c r="F7" s="71">
        <f>SUM(F2:F6)</f>
        <v>17190344.41</v>
      </c>
      <c r="G7" s="71">
        <f t="shared" ref="G7:K7" si="2">SUM(G2:G6)</f>
        <v>18032258.859999999</v>
      </c>
      <c r="H7" s="71">
        <f t="shared" si="2"/>
        <v>19154199.490000002</v>
      </c>
      <c r="I7" s="71">
        <f t="shared" si="2"/>
        <v>16284840.440000001</v>
      </c>
      <c r="J7" s="71">
        <f t="shared" si="2"/>
        <v>17042303.73</v>
      </c>
      <c r="K7" s="89">
        <f t="shared" si="2"/>
        <v>18109860.209999997</v>
      </c>
      <c r="L7" s="89"/>
      <c r="M7" s="91">
        <f t="shared" si="0"/>
        <v>0.17117197225680242</v>
      </c>
    </row>
    <row r="17" spans="4:7">
      <c r="D17" s="85"/>
    </row>
    <row r="23" spans="4:7">
      <c r="G23" s="8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7"/>
  <sheetViews>
    <sheetView workbookViewId="0">
      <selection activeCell="B1" sqref="B1"/>
    </sheetView>
  </sheetViews>
  <sheetFormatPr baseColWidth="10" defaultRowHeight="11.25"/>
  <cols>
    <col min="1" max="1" width="14.1640625" style="1" bestFit="1" customWidth="1"/>
    <col min="2" max="2" width="45.5" style="1" bestFit="1" customWidth="1"/>
    <col min="3" max="3" width="50.5" style="1" customWidth="1"/>
    <col min="4" max="4" width="21.6640625" style="1" bestFit="1" customWidth="1"/>
    <col min="5" max="6" width="8.5" style="6" bestFit="1" customWidth="1"/>
    <col min="7" max="7" width="9.1640625" style="6" bestFit="1" customWidth="1"/>
    <col min="8" max="10" width="16.83203125" style="9" bestFit="1" customWidth="1"/>
    <col min="11" max="13" width="12.83203125" style="9" bestFit="1" customWidth="1"/>
    <col min="14" max="16384" width="12" style="1"/>
  </cols>
  <sheetData>
    <row r="1" spans="1:13" s="2" customFormat="1" ht="33.75">
      <c r="A1" s="26" t="s">
        <v>0</v>
      </c>
      <c r="B1" s="26" t="s">
        <v>2</v>
      </c>
      <c r="C1" s="26" t="s">
        <v>1</v>
      </c>
      <c r="D1" s="26" t="s">
        <v>72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>
      <c r="A2" s="41" t="s">
        <v>73</v>
      </c>
      <c r="B2" s="41" t="s">
        <v>74</v>
      </c>
      <c r="C2" s="41" t="s">
        <v>75</v>
      </c>
      <c r="D2" s="41" t="s">
        <v>49</v>
      </c>
      <c r="E2" s="42">
        <v>30165</v>
      </c>
      <c r="F2" s="42">
        <v>32950</v>
      </c>
      <c r="G2" s="42">
        <v>34138</v>
      </c>
      <c r="H2" s="43">
        <v>22270750.809999999</v>
      </c>
      <c r="I2" s="43">
        <v>23336524.280000001</v>
      </c>
      <c r="J2" s="43">
        <v>23775448.940000001</v>
      </c>
      <c r="K2" s="43">
        <v>21885137.300000001</v>
      </c>
      <c r="L2" s="43">
        <v>22900595.93</v>
      </c>
      <c r="M2" s="43">
        <v>23381327.539999999</v>
      </c>
    </row>
    <row r="3" spans="1:13">
      <c r="A3" s="41" t="s">
        <v>76</v>
      </c>
      <c r="B3" s="41" t="s">
        <v>74</v>
      </c>
      <c r="C3" s="41" t="s">
        <v>77</v>
      </c>
      <c r="D3" s="41" t="s">
        <v>49</v>
      </c>
      <c r="E3" s="42">
        <v>40010</v>
      </c>
      <c r="F3" s="42">
        <v>43695</v>
      </c>
      <c r="G3" s="42">
        <v>47318</v>
      </c>
      <c r="H3" s="43">
        <v>18195586.23</v>
      </c>
      <c r="I3" s="43">
        <v>18962685.649999999</v>
      </c>
      <c r="J3" s="43">
        <v>20187069.620000001</v>
      </c>
      <c r="K3" s="43">
        <v>17832599.199999999</v>
      </c>
      <c r="L3" s="43">
        <v>18610746.07</v>
      </c>
      <c r="M3" s="43">
        <v>19784831.649999999</v>
      </c>
    </row>
    <row r="4" spans="1:13">
      <c r="A4" s="41" t="s">
        <v>78</v>
      </c>
      <c r="B4" s="41" t="s">
        <v>74</v>
      </c>
      <c r="C4" s="41" t="s">
        <v>79</v>
      </c>
      <c r="D4" s="41" t="s">
        <v>49</v>
      </c>
      <c r="E4" s="42">
        <v>49923</v>
      </c>
      <c r="F4" s="42">
        <v>54568</v>
      </c>
      <c r="G4" s="42">
        <v>57313</v>
      </c>
      <c r="H4" s="43">
        <v>11608937.439999999</v>
      </c>
      <c r="I4" s="43">
        <v>12041935.550000001</v>
      </c>
      <c r="J4" s="43">
        <v>12437283.73</v>
      </c>
      <c r="K4" s="43">
        <v>11319101.24</v>
      </c>
      <c r="L4" s="43">
        <v>11736717.5</v>
      </c>
      <c r="M4" s="43">
        <v>12122557.57</v>
      </c>
    </row>
    <row r="5" spans="1:13">
      <c r="A5" s="41" t="s">
        <v>80</v>
      </c>
      <c r="B5" s="41" t="s">
        <v>74</v>
      </c>
      <c r="C5" s="41" t="s">
        <v>81</v>
      </c>
      <c r="D5" s="41" t="s">
        <v>49</v>
      </c>
      <c r="E5" s="42">
        <v>15922</v>
      </c>
      <c r="F5" s="42">
        <v>15634</v>
      </c>
      <c r="G5" s="42">
        <v>16461</v>
      </c>
      <c r="H5" s="43">
        <v>12047812.880000001</v>
      </c>
      <c r="I5" s="43">
        <v>11360236.439999999</v>
      </c>
      <c r="J5" s="43">
        <v>11821928.32</v>
      </c>
      <c r="K5" s="43">
        <v>11772443.289999999</v>
      </c>
      <c r="L5" s="43">
        <v>11112624.42</v>
      </c>
      <c r="M5" s="43">
        <v>11588778.689999999</v>
      </c>
    </row>
    <row r="6" spans="1:13">
      <c r="A6" s="41" t="s">
        <v>82</v>
      </c>
      <c r="B6" s="41" t="s">
        <v>74</v>
      </c>
      <c r="C6" s="41" t="s">
        <v>83</v>
      </c>
      <c r="D6" s="41" t="s">
        <v>49</v>
      </c>
      <c r="E6" s="42">
        <v>15888</v>
      </c>
      <c r="F6" s="42">
        <v>15952</v>
      </c>
      <c r="G6" s="42">
        <v>16657</v>
      </c>
      <c r="H6" s="43">
        <v>7256317.96</v>
      </c>
      <c r="I6" s="43">
        <v>6979447.1299999999</v>
      </c>
      <c r="J6" s="43">
        <v>7166125.3899999997</v>
      </c>
      <c r="K6" s="43">
        <v>7112765.8799999999</v>
      </c>
      <c r="L6" s="43">
        <v>6853227.8399999999</v>
      </c>
      <c r="M6" s="43">
        <v>7000585.2699999996</v>
      </c>
    </row>
    <row r="7" spans="1:13">
      <c r="A7" s="41" t="s">
        <v>84</v>
      </c>
      <c r="B7" s="41" t="s">
        <v>74</v>
      </c>
      <c r="C7" s="41" t="s">
        <v>85</v>
      </c>
      <c r="D7" s="41" t="s">
        <v>49</v>
      </c>
      <c r="E7" s="42">
        <v>17072</v>
      </c>
      <c r="F7" s="42">
        <v>18618</v>
      </c>
      <c r="G7" s="42">
        <v>18690</v>
      </c>
      <c r="H7" s="43">
        <v>4025986.08</v>
      </c>
      <c r="I7" s="43">
        <v>4161521.01</v>
      </c>
      <c r="J7" s="43">
        <v>4165411.75</v>
      </c>
      <c r="K7" s="43">
        <v>3888959.88</v>
      </c>
      <c r="L7" s="43">
        <v>4039582.35</v>
      </c>
      <c r="M7" s="43">
        <v>4041258.33</v>
      </c>
    </row>
    <row r="8" spans="1:13">
      <c r="A8" s="41" t="s">
        <v>86</v>
      </c>
      <c r="B8" s="41" t="s">
        <v>74</v>
      </c>
      <c r="C8" s="41" t="s">
        <v>87</v>
      </c>
      <c r="D8" s="41" t="s">
        <v>49</v>
      </c>
      <c r="E8" s="42">
        <v>42069</v>
      </c>
      <c r="F8" s="42">
        <v>39225</v>
      </c>
      <c r="G8" s="42">
        <v>40380</v>
      </c>
      <c r="H8" s="43">
        <v>2766174.57</v>
      </c>
      <c r="I8" s="43">
        <v>2433719.2400000002</v>
      </c>
      <c r="J8" s="43">
        <v>2455243.81</v>
      </c>
      <c r="K8" s="43">
        <v>2703889.29</v>
      </c>
      <c r="L8" s="43">
        <v>2375680.6800000002</v>
      </c>
      <c r="M8" s="43">
        <v>2397195.13</v>
      </c>
    </row>
    <row r="9" spans="1:13">
      <c r="A9" s="41" t="s">
        <v>88</v>
      </c>
      <c r="B9" s="41" t="s">
        <v>74</v>
      </c>
      <c r="C9" s="41" t="s">
        <v>89</v>
      </c>
      <c r="D9" s="41" t="s">
        <v>49</v>
      </c>
      <c r="E9" s="42">
        <v>24793</v>
      </c>
      <c r="F9" s="42">
        <v>23969</v>
      </c>
      <c r="G9" s="42">
        <v>24164</v>
      </c>
      <c r="H9" s="43">
        <v>2395136.6800000002</v>
      </c>
      <c r="I9" s="43">
        <v>2186415.56</v>
      </c>
      <c r="J9" s="43">
        <v>2165969.5699999998</v>
      </c>
      <c r="K9" s="43">
        <v>2354186.41</v>
      </c>
      <c r="L9" s="43">
        <v>2146585.08</v>
      </c>
      <c r="M9" s="43">
        <v>2121164.86</v>
      </c>
    </row>
    <row r="10" spans="1:13">
      <c r="A10" s="41" t="s">
        <v>90</v>
      </c>
      <c r="B10" s="41" t="s">
        <v>74</v>
      </c>
      <c r="C10" s="41" t="s">
        <v>91</v>
      </c>
      <c r="D10" s="41" t="s">
        <v>49</v>
      </c>
      <c r="E10" s="42">
        <v>13507</v>
      </c>
      <c r="F10" s="42">
        <v>13118</v>
      </c>
      <c r="G10" s="42">
        <v>13877</v>
      </c>
      <c r="H10" s="43">
        <v>2134607.14</v>
      </c>
      <c r="I10" s="43">
        <v>1958646.77</v>
      </c>
      <c r="J10" s="43">
        <v>2040101.2</v>
      </c>
      <c r="K10" s="43">
        <v>2094868.41</v>
      </c>
      <c r="L10" s="43">
        <v>1911350.86</v>
      </c>
      <c r="M10" s="43">
        <v>1989776.57</v>
      </c>
    </row>
    <row r="11" spans="1:13">
      <c r="A11" s="41" t="s">
        <v>92</v>
      </c>
      <c r="B11" s="41" t="s">
        <v>74</v>
      </c>
      <c r="C11" s="41" t="s">
        <v>93</v>
      </c>
      <c r="D11" s="41" t="s">
        <v>49</v>
      </c>
      <c r="E11" s="42">
        <v>14883</v>
      </c>
      <c r="F11" s="42">
        <v>14333</v>
      </c>
      <c r="G11" s="42">
        <v>16078</v>
      </c>
      <c r="H11" s="43">
        <v>1897660.11</v>
      </c>
      <c r="I11" s="43">
        <v>1723224.53</v>
      </c>
      <c r="J11" s="43">
        <v>1910845.84</v>
      </c>
      <c r="K11" s="43">
        <v>1867166.12</v>
      </c>
      <c r="L11" s="43">
        <v>1692452.26</v>
      </c>
      <c r="M11" s="43">
        <v>1871543.84</v>
      </c>
    </row>
    <row r="12" spans="1:13">
      <c r="A12" s="41" t="s">
        <v>94</v>
      </c>
      <c r="B12" s="41" t="s">
        <v>74</v>
      </c>
      <c r="C12" s="41" t="s">
        <v>95</v>
      </c>
      <c r="D12" s="41" t="s">
        <v>49</v>
      </c>
      <c r="E12" s="42">
        <v>39363</v>
      </c>
      <c r="F12" s="42">
        <v>35666</v>
      </c>
      <c r="G12" s="42">
        <v>36499</v>
      </c>
      <c r="H12" s="43">
        <v>1986657.62</v>
      </c>
      <c r="I12" s="43">
        <v>1697963.23</v>
      </c>
      <c r="J12" s="43">
        <v>1705906.22</v>
      </c>
      <c r="K12" s="43">
        <v>1933409.22</v>
      </c>
      <c r="L12" s="43">
        <v>1647896.72</v>
      </c>
      <c r="M12" s="43">
        <v>1663016.69</v>
      </c>
    </row>
    <row r="13" spans="1:13">
      <c r="A13" s="41" t="s">
        <v>96</v>
      </c>
      <c r="B13" s="41" t="s">
        <v>74</v>
      </c>
      <c r="C13" s="41" t="s">
        <v>97</v>
      </c>
      <c r="D13" s="41" t="s">
        <v>49</v>
      </c>
      <c r="E13" s="42">
        <v>22841</v>
      </c>
      <c r="F13" s="42">
        <v>21848</v>
      </c>
      <c r="G13" s="42">
        <v>21251</v>
      </c>
      <c r="H13" s="43">
        <v>1860382.81</v>
      </c>
      <c r="I13" s="43">
        <v>1683155.04</v>
      </c>
      <c r="J13" s="43">
        <v>1605726.42</v>
      </c>
      <c r="K13" s="43">
        <v>1817273.42</v>
      </c>
      <c r="L13" s="43">
        <v>1645884.09</v>
      </c>
      <c r="M13" s="43">
        <v>1568668.45</v>
      </c>
    </row>
    <row r="14" spans="1:13">
      <c r="A14" s="41" t="s">
        <v>98</v>
      </c>
      <c r="B14" s="41" t="s">
        <v>74</v>
      </c>
      <c r="C14" s="41" t="s">
        <v>99</v>
      </c>
      <c r="D14" s="41" t="s">
        <v>49</v>
      </c>
      <c r="E14" s="42">
        <v>5757</v>
      </c>
      <c r="F14" s="42">
        <v>5487</v>
      </c>
      <c r="G14" s="42">
        <v>5952</v>
      </c>
      <c r="H14" s="43">
        <v>950679.67</v>
      </c>
      <c r="I14" s="43">
        <v>845275.36</v>
      </c>
      <c r="J14" s="43">
        <v>928432.86</v>
      </c>
      <c r="K14" s="43">
        <v>934921.93</v>
      </c>
      <c r="L14" s="43">
        <v>834717.33</v>
      </c>
      <c r="M14" s="43">
        <v>900966.09</v>
      </c>
    </row>
    <row r="15" spans="1:13">
      <c r="A15" s="41" t="s">
        <v>100</v>
      </c>
      <c r="B15" s="41" t="s">
        <v>74</v>
      </c>
      <c r="C15" s="41" t="s">
        <v>101</v>
      </c>
      <c r="D15" s="41" t="s">
        <v>49</v>
      </c>
      <c r="E15" s="42">
        <v>11498</v>
      </c>
      <c r="F15" s="42">
        <v>9210</v>
      </c>
      <c r="G15" s="42">
        <v>9771</v>
      </c>
      <c r="H15" s="43">
        <v>1140242.76</v>
      </c>
      <c r="I15" s="43">
        <v>872961.32</v>
      </c>
      <c r="J15" s="43">
        <v>906729.76</v>
      </c>
      <c r="K15" s="43">
        <v>1116278.19</v>
      </c>
      <c r="L15" s="43">
        <v>856239.63</v>
      </c>
      <c r="M15" s="43">
        <v>891366.78</v>
      </c>
    </row>
    <row r="16" spans="1:13">
      <c r="A16" s="41" t="s">
        <v>102</v>
      </c>
      <c r="B16" s="41" t="s">
        <v>74</v>
      </c>
      <c r="C16" s="41" t="s">
        <v>103</v>
      </c>
      <c r="D16" s="41" t="s">
        <v>49</v>
      </c>
      <c r="E16" s="42">
        <v>18347</v>
      </c>
      <c r="F16" s="42">
        <v>14811</v>
      </c>
      <c r="G16" s="42">
        <v>13555</v>
      </c>
      <c r="H16" s="43">
        <v>1225179.72</v>
      </c>
      <c r="I16" s="43">
        <v>937871.94</v>
      </c>
      <c r="J16" s="43">
        <v>842727.51</v>
      </c>
      <c r="K16" s="43">
        <v>1198364.5900000001</v>
      </c>
      <c r="L16" s="43">
        <v>908083.19999999995</v>
      </c>
      <c r="M16" s="43">
        <v>823370.65</v>
      </c>
    </row>
    <row r="17" spans="1:13">
      <c r="A17" s="41" t="s">
        <v>104</v>
      </c>
      <c r="B17" s="41" t="s">
        <v>74</v>
      </c>
      <c r="C17" s="41" t="s">
        <v>105</v>
      </c>
      <c r="D17" s="41" t="s">
        <v>49</v>
      </c>
      <c r="E17" s="42">
        <v>6855</v>
      </c>
      <c r="F17" s="42">
        <v>6132</v>
      </c>
      <c r="G17" s="42">
        <v>6325</v>
      </c>
      <c r="H17" s="43">
        <v>905181.16</v>
      </c>
      <c r="I17" s="43">
        <v>767509.34</v>
      </c>
      <c r="J17" s="43">
        <v>787102.22</v>
      </c>
      <c r="K17" s="43">
        <v>885808.17</v>
      </c>
      <c r="L17" s="43">
        <v>751846.7</v>
      </c>
      <c r="M17" s="43">
        <v>770531.29</v>
      </c>
    </row>
    <row r="18" spans="1:13">
      <c r="A18" s="41" t="s">
        <v>106</v>
      </c>
      <c r="B18" s="41" t="s">
        <v>74</v>
      </c>
      <c r="C18" s="41" t="s">
        <v>107</v>
      </c>
      <c r="D18" s="41" t="s">
        <v>49</v>
      </c>
      <c r="E18" s="42">
        <v>26251</v>
      </c>
      <c r="F18" s="42">
        <v>22346</v>
      </c>
      <c r="G18" s="42">
        <v>20311</v>
      </c>
      <c r="H18" s="43">
        <v>919936.39</v>
      </c>
      <c r="I18" s="43">
        <v>735690.15</v>
      </c>
      <c r="J18" s="43">
        <v>654574.92000000004</v>
      </c>
      <c r="K18" s="43">
        <v>900832.67</v>
      </c>
      <c r="L18" s="43">
        <v>720262.26</v>
      </c>
      <c r="M18" s="43">
        <v>637848.65</v>
      </c>
    </row>
    <row r="19" spans="1:13">
      <c r="A19" s="41" t="s">
        <v>108</v>
      </c>
      <c r="B19" s="41" t="s">
        <v>74</v>
      </c>
      <c r="C19" s="41" t="s">
        <v>109</v>
      </c>
      <c r="D19" s="41" t="s">
        <v>49</v>
      </c>
      <c r="E19" s="42">
        <v>1305</v>
      </c>
      <c r="F19" s="42">
        <v>1284</v>
      </c>
      <c r="G19" s="42">
        <v>900</v>
      </c>
      <c r="H19" s="43">
        <v>264627.48</v>
      </c>
      <c r="I19" s="43">
        <v>246838.32</v>
      </c>
      <c r="J19" s="43">
        <v>169934.51</v>
      </c>
      <c r="K19" s="43">
        <v>262308.61</v>
      </c>
      <c r="L19" s="43">
        <v>243608.46</v>
      </c>
      <c r="M19" s="43">
        <v>167819.84</v>
      </c>
    </row>
    <row r="20" spans="1:13">
      <c r="A20" s="41" t="s">
        <v>110</v>
      </c>
      <c r="B20" s="41" t="s">
        <v>74</v>
      </c>
      <c r="C20" s="41" t="s">
        <v>111</v>
      </c>
      <c r="D20" s="41" t="s">
        <v>49</v>
      </c>
      <c r="E20" s="42">
        <v>1316</v>
      </c>
      <c r="F20" s="42">
        <v>967</v>
      </c>
      <c r="G20" s="42">
        <v>894</v>
      </c>
      <c r="H20" s="43">
        <v>24008.58</v>
      </c>
      <c r="I20" s="43">
        <v>15905.3</v>
      </c>
      <c r="J20" s="43">
        <v>14435.58</v>
      </c>
      <c r="K20" s="43">
        <v>23141.4</v>
      </c>
      <c r="L20" s="43">
        <v>15669.92</v>
      </c>
      <c r="M20" s="43">
        <v>13559.56</v>
      </c>
    </row>
    <row r="21" spans="1:13">
      <c r="A21" s="41" t="s">
        <v>112</v>
      </c>
      <c r="B21" s="41" t="s">
        <v>74</v>
      </c>
      <c r="C21" s="41" t="s">
        <v>113</v>
      </c>
      <c r="D21" s="41" t="s">
        <v>49</v>
      </c>
      <c r="E21" s="42">
        <v>260</v>
      </c>
      <c r="F21" s="42">
        <v>0</v>
      </c>
      <c r="G21" s="42">
        <v>0</v>
      </c>
      <c r="H21" s="43">
        <v>9760.6</v>
      </c>
      <c r="I21" s="43">
        <v>0</v>
      </c>
      <c r="J21" s="43">
        <v>0</v>
      </c>
      <c r="K21" s="43">
        <v>9538.64</v>
      </c>
      <c r="L21" s="43">
        <v>0</v>
      </c>
      <c r="M21" s="43">
        <v>0</v>
      </c>
    </row>
    <row r="22" spans="1:13">
      <c r="A22" s="45" t="s">
        <v>119</v>
      </c>
      <c r="B22" s="45" t="s">
        <v>115</v>
      </c>
      <c r="C22" s="45" t="s">
        <v>120</v>
      </c>
      <c r="D22" s="45" t="s">
        <v>51</v>
      </c>
      <c r="E22" s="46">
        <v>21879</v>
      </c>
      <c r="F22" s="46">
        <v>27204</v>
      </c>
      <c r="G22" s="46">
        <v>39122</v>
      </c>
      <c r="H22" s="47">
        <v>4171593.92</v>
      </c>
      <c r="I22" s="47">
        <v>5040802.88</v>
      </c>
      <c r="J22" s="47">
        <v>7236515.9800000004</v>
      </c>
      <c r="K22" s="47">
        <v>4060073.21</v>
      </c>
      <c r="L22" s="47">
        <v>4929720.9000000004</v>
      </c>
      <c r="M22" s="47">
        <v>7064048.4400000004</v>
      </c>
    </row>
    <row r="23" spans="1:13">
      <c r="A23" s="45" t="s">
        <v>121</v>
      </c>
      <c r="B23" s="45" t="s">
        <v>115</v>
      </c>
      <c r="C23" s="45" t="s">
        <v>122</v>
      </c>
      <c r="D23" s="45" t="s">
        <v>51</v>
      </c>
      <c r="E23" s="46">
        <v>7119</v>
      </c>
      <c r="F23" s="46">
        <v>10554</v>
      </c>
      <c r="G23" s="46">
        <v>14570</v>
      </c>
      <c r="H23" s="47">
        <v>1788437.14</v>
      </c>
      <c r="I23" s="47">
        <v>2580599.42</v>
      </c>
      <c r="J23" s="47">
        <v>3558035.44</v>
      </c>
      <c r="K23" s="47">
        <v>1650852.13</v>
      </c>
      <c r="L23" s="47">
        <v>2350108.31</v>
      </c>
      <c r="M23" s="47">
        <v>3220669.23</v>
      </c>
    </row>
    <row r="24" spans="1:13">
      <c r="A24" s="45" t="s">
        <v>125</v>
      </c>
      <c r="B24" s="45" t="s">
        <v>115</v>
      </c>
      <c r="C24" s="45" t="s">
        <v>126</v>
      </c>
      <c r="D24" s="45" t="s">
        <v>51</v>
      </c>
      <c r="E24" s="46">
        <v>19451</v>
      </c>
      <c r="F24" s="46">
        <v>18364</v>
      </c>
      <c r="G24" s="46">
        <v>11280</v>
      </c>
      <c r="H24" s="47">
        <v>3714484.62</v>
      </c>
      <c r="I24" s="47">
        <v>3402739.2</v>
      </c>
      <c r="J24" s="47">
        <v>2086525.64</v>
      </c>
      <c r="K24" s="47">
        <v>3641953.85</v>
      </c>
      <c r="L24" s="47">
        <v>3314511.81</v>
      </c>
      <c r="M24" s="47">
        <v>2045970.18</v>
      </c>
    </row>
    <row r="25" spans="1:13">
      <c r="A25" s="45" t="s">
        <v>129</v>
      </c>
      <c r="B25" s="45" t="s">
        <v>115</v>
      </c>
      <c r="C25" s="45" t="s">
        <v>130</v>
      </c>
      <c r="D25" s="45" t="s">
        <v>51</v>
      </c>
      <c r="E25" s="46">
        <v>0</v>
      </c>
      <c r="F25" s="46">
        <v>0</v>
      </c>
      <c r="G25" s="46">
        <v>5671</v>
      </c>
      <c r="H25" s="47">
        <v>0</v>
      </c>
      <c r="I25" s="47">
        <v>0</v>
      </c>
      <c r="J25" s="47">
        <v>1384707.8</v>
      </c>
      <c r="K25" s="47">
        <v>0</v>
      </c>
      <c r="L25" s="47">
        <v>0</v>
      </c>
      <c r="M25" s="47">
        <v>1336661.45</v>
      </c>
    </row>
    <row r="26" spans="1:13">
      <c r="A26" s="45" t="s">
        <v>131</v>
      </c>
      <c r="B26" s="45" t="s">
        <v>115</v>
      </c>
      <c r="C26" s="45" t="s">
        <v>132</v>
      </c>
      <c r="D26" s="45" t="s">
        <v>51</v>
      </c>
      <c r="E26" s="46">
        <v>0</v>
      </c>
      <c r="F26" s="46">
        <v>0</v>
      </c>
      <c r="G26" s="46">
        <v>7007</v>
      </c>
      <c r="H26" s="47">
        <v>0</v>
      </c>
      <c r="I26" s="47">
        <v>0</v>
      </c>
      <c r="J26" s="47">
        <v>1296084.79</v>
      </c>
      <c r="K26" s="47">
        <v>0</v>
      </c>
      <c r="L26" s="47">
        <v>0</v>
      </c>
      <c r="M26" s="47">
        <v>1277800.45</v>
      </c>
    </row>
    <row r="27" spans="1:13">
      <c r="A27" s="45" t="s">
        <v>143</v>
      </c>
      <c r="B27" s="45" t="s">
        <v>115</v>
      </c>
      <c r="C27" s="45" t="s">
        <v>144</v>
      </c>
      <c r="D27" s="45" t="s">
        <v>51</v>
      </c>
      <c r="E27" s="46">
        <v>342</v>
      </c>
      <c r="F27" s="46">
        <v>657</v>
      </c>
      <c r="G27" s="46">
        <v>1791</v>
      </c>
      <c r="H27" s="47">
        <v>44279.01</v>
      </c>
      <c r="I27" s="47">
        <v>82024.12</v>
      </c>
      <c r="J27" s="47">
        <v>223091.44</v>
      </c>
      <c r="K27" s="47">
        <v>43834.65</v>
      </c>
      <c r="L27" s="47">
        <v>80888.08</v>
      </c>
      <c r="M27" s="47">
        <v>217610.81</v>
      </c>
    </row>
    <row r="28" spans="1:13">
      <c r="A28" s="45" t="s">
        <v>147</v>
      </c>
      <c r="B28" s="45" t="s">
        <v>115</v>
      </c>
      <c r="C28" s="45" t="s">
        <v>148</v>
      </c>
      <c r="D28" s="45" t="s">
        <v>51</v>
      </c>
      <c r="E28" s="46">
        <v>0</v>
      </c>
      <c r="F28" s="46">
        <v>0</v>
      </c>
      <c r="G28" s="46">
        <v>859</v>
      </c>
      <c r="H28" s="47">
        <v>0</v>
      </c>
      <c r="I28" s="47">
        <v>0</v>
      </c>
      <c r="J28" s="47">
        <v>106997.04</v>
      </c>
      <c r="K28" s="47">
        <v>0</v>
      </c>
      <c r="L28" s="47">
        <v>0</v>
      </c>
      <c r="M28" s="47">
        <v>104904.43</v>
      </c>
    </row>
    <row r="29" spans="1:13">
      <c r="A29" s="45" t="s">
        <v>149</v>
      </c>
      <c r="B29" s="45" t="s">
        <v>115</v>
      </c>
      <c r="C29" s="45" t="s">
        <v>150</v>
      </c>
      <c r="D29" s="45" t="s">
        <v>51</v>
      </c>
      <c r="E29" s="46">
        <v>5247</v>
      </c>
      <c r="F29" s="46">
        <v>5473</v>
      </c>
      <c r="G29" s="46">
        <v>367</v>
      </c>
      <c r="H29" s="47">
        <v>1314829.71</v>
      </c>
      <c r="I29" s="47">
        <v>1338112.8799999999</v>
      </c>
      <c r="J29" s="47">
        <v>89635.68</v>
      </c>
      <c r="K29" s="47">
        <v>1233081.6399999999</v>
      </c>
      <c r="L29" s="47">
        <v>1273976.8799999999</v>
      </c>
      <c r="M29" s="47">
        <v>85447.360000000001</v>
      </c>
    </row>
    <row r="30" spans="1:13">
      <c r="A30" s="45" t="s">
        <v>167</v>
      </c>
      <c r="B30" s="45" t="s">
        <v>115</v>
      </c>
      <c r="C30" s="45" t="s">
        <v>168</v>
      </c>
      <c r="D30" s="45" t="s">
        <v>51</v>
      </c>
      <c r="E30" s="46">
        <v>0</v>
      </c>
      <c r="F30" s="46">
        <v>0</v>
      </c>
      <c r="G30" s="46">
        <v>22</v>
      </c>
      <c r="H30" s="47">
        <v>0</v>
      </c>
      <c r="I30" s="47">
        <v>0</v>
      </c>
      <c r="J30" s="47">
        <v>7978.52</v>
      </c>
      <c r="K30" s="47">
        <v>0</v>
      </c>
      <c r="L30" s="47">
        <v>0</v>
      </c>
      <c r="M30" s="47">
        <v>7724.66</v>
      </c>
    </row>
    <row r="31" spans="1:13">
      <c r="A31" s="45" t="s">
        <v>169</v>
      </c>
      <c r="B31" s="45" t="s">
        <v>115</v>
      </c>
      <c r="C31" s="45" t="s">
        <v>170</v>
      </c>
      <c r="D31" s="45" t="s">
        <v>51</v>
      </c>
      <c r="E31" s="46">
        <v>536</v>
      </c>
      <c r="F31" s="46">
        <v>627</v>
      </c>
      <c r="G31" s="46">
        <v>61</v>
      </c>
      <c r="H31" s="47">
        <v>68865.740000000005</v>
      </c>
      <c r="I31" s="47">
        <v>78283.16</v>
      </c>
      <c r="J31" s="47">
        <v>7600.4</v>
      </c>
      <c r="K31" s="47">
        <v>66783.520000000004</v>
      </c>
      <c r="L31" s="47">
        <v>77234.5</v>
      </c>
      <c r="M31" s="47">
        <v>7426.02</v>
      </c>
    </row>
    <row r="32" spans="1:13">
      <c r="A32" s="45" t="s">
        <v>179</v>
      </c>
      <c r="B32" s="45" t="s">
        <v>115</v>
      </c>
      <c r="C32" s="45" t="s">
        <v>180</v>
      </c>
      <c r="D32" s="45" t="s">
        <v>51</v>
      </c>
      <c r="E32" s="46">
        <v>78</v>
      </c>
      <c r="F32" s="46">
        <v>73</v>
      </c>
      <c r="G32" s="46">
        <v>0</v>
      </c>
      <c r="H32" s="47">
        <v>29321.22</v>
      </c>
      <c r="I32" s="47">
        <v>26506.02</v>
      </c>
      <c r="J32" s="47">
        <v>0</v>
      </c>
      <c r="K32" s="47">
        <v>29193.19</v>
      </c>
      <c r="L32" s="47">
        <v>26251.96</v>
      </c>
      <c r="M32" s="47">
        <v>0</v>
      </c>
    </row>
    <row r="33" spans="1:13">
      <c r="A33" s="41" t="s">
        <v>117</v>
      </c>
      <c r="B33" s="41" t="s">
        <v>115</v>
      </c>
      <c r="C33" s="41" t="s">
        <v>118</v>
      </c>
      <c r="D33" s="41" t="s">
        <v>50</v>
      </c>
      <c r="E33" s="42">
        <v>101148</v>
      </c>
      <c r="F33" s="42">
        <v>75543</v>
      </c>
      <c r="G33" s="42">
        <v>56886</v>
      </c>
      <c r="H33" s="43">
        <v>29579623.449999999</v>
      </c>
      <c r="I33" s="43">
        <v>21527469.440000001</v>
      </c>
      <c r="J33" s="43">
        <v>16219066.91</v>
      </c>
      <c r="K33" s="43">
        <v>28520089.039999999</v>
      </c>
      <c r="L33" s="43">
        <v>20776713.359999999</v>
      </c>
      <c r="M33" s="43">
        <v>15646089.5</v>
      </c>
    </row>
    <row r="34" spans="1:13">
      <c r="A34" s="41" t="s">
        <v>123</v>
      </c>
      <c r="B34" s="41" t="s">
        <v>115</v>
      </c>
      <c r="C34" s="41" t="s">
        <v>124</v>
      </c>
      <c r="D34" s="41" t="s">
        <v>50</v>
      </c>
      <c r="E34" s="42">
        <v>19070</v>
      </c>
      <c r="F34" s="42">
        <v>15678</v>
      </c>
      <c r="G34" s="42">
        <v>14412</v>
      </c>
      <c r="H34" s="43">
        <v>4211240.1100000003</v>
      </c>
      <c r="I34" s="43">
        <v>3371837.09</v>
      </c>
      <c r="J34" s="43">
        <v>3097119.11</v>
      </c>
      <c r="K34" s="43">
        <v>4094438.79</v>
      </c>
      <c r="L34" s="43">
        <v>3269053.66</v>
      </c>
      <c r="M34" s="43">
        <v>3002453.86</v>
      </c>
    </row>
    <row r="35" spans="1:13">
      <c r="A35" s="41" t="s">
        <v>139</v>
      </c>
      <c r="B35" s="41" t="s">
        <v>115</v>
      </c>
      <c r="C35" s="41" t="s">
        <v>140</v>
      </c>
      <c r="D35" s="41" t="s">
        <v>50</v>
      </c>
      <c r="E35" s="42">
        <v>5245</v>
      </c>
      <c r="F35" s="42">
        <v>4841</v>
      </c>
      <c r="G35" s="42">
        <v>2969</v>
      </c>
      <c r="H35" s="43">
        <v>782436.5</v>
      </c>
      <c r="I35" s="43">
        <v>703091.83</v>
      </c>
      <c r="J35" s="43">
        <v>432730</v>
      </c>
      <c r="K35" s="43">
        <v>758671.17</v>
      </c>
      <c r="L35" s="43">
        <v>674180.14</v>
      </c>
      <c r="M35" s="43">
        <v>422233.42</v>
      </c>
    </row>
    <row r="36" spans="1:13">
      <c r="A36" s="41" t="s">
        <v>141</v>
      </c>
      <c r="B36" s="41" t="s">
        <v>115</v>
      </c>
      <c r="C36" s="41" t="s">
        <v>142</v>
      </c>
      <c r="D36" s="41" t="s">
        <v>50</v>
      </c>
      <c r="E36" s="42">
        <v>675</v>
      </c>
      <c r="F36" s="42">
        <v>850</v>
      </c>
      <c r="G36" s="42">
        <v>671</v>
      </c>
      <c r="H36" s="43">
        <v>290440.62</v>
      </c>
      <c r="I36" s="43">
        <v>357686.95</v>
      </c>
      <c r="J36" s="43">
        <v>282083.93</v>
      </c>
      <c r="K36" s="43">
        <v>282274.2</v>
      </c>
      <c r="L36" s="43">
        <v>340776.03</v>
      </c>
      <c r="M36" s="43">
        <v>271300.71999999997</v>
      </c>
    </row>
    <row r="37" spans="1:13">
      <c r="A37" s="41" t="s">
        <v>161</v>
      </c>
      <c r="B37" s="41" t="s">
        <v>115</v>
      </c>
      <c r="C37" s="41" t="s">
        <v>162</v>
      </c>
      <c r="D37" s="41" t="s">
        <v>50</v>
      </c>
      <c r="E37" s="42">
        <v>197</v>
      </c>
      <c r="F37" s="42">
        <v>114</v>
      </c>
      <c r="G37" s="42">
        <v>117</v>
      </c>
      <c r="H37" s="43">
        <v>43274.879999999997</v>
      </c>
      <c r="I37" s="43">
        <v>24423.360000000001</v>
      </c>
      <c r="J37" s="43">
        <v>25021.9</v>
      </c>
      <c r="K37" s="43">
        <v>40880.39</v>
      </c>
      <c r="L37" s="43">
        <v>23673.87</v>
      </c>
      <c r="M37" s="43">
        <v>23973.89</v>
      </c>
    </row>
    <row r="38" spans="1:13">
      <c r="A38" s="41" t="s">
        <v>163</v>
      </c>
      <c r="B38" s="41" t="s">
        <v>115</v>
      </c>
      <c r="C38" s="41" t="s">
        <v>164</v>
      </c>
      <c r="D38" s="41" t="s">
        <v>50</v>
      </c>
      <c r="E38" s="42">
        <v>143</v>
      </c>
      <c r="F38" s="42">
        <v>92</v>
      </c>
      <c r="G38" s="42">
        <v>77</v>
      </c>
      <c r="H38" s="43">
        <v>37512.379999999997</v>
      </c>
      <c r="I38" s="43">
        <v>23505.26</v>
      </c>
      <c r="J38" s="43">
        <v>19646.55</v>
      </c>
      <c r="K38" s="43">
        <v>35394.67</v>
      </c>
      <c r="L38" s="43">
        <v>21090.46</v>
      </c>
      <c r="M38" s="43">
        <v>18396.310000000001</v>
      </c>
    </row>
    <row r="39" spans="1:13">
      <c r="A39" s="41" t="s">
        <v>165</v>
      </c>
      <c r="B39" s="41" t="s">
        <v>115</v>
      </c>
      <c r="C39" s="41" t="s">
        <v>166</v>
      </c>
      <c r="D39" s="41" t="s">
        <v>50</v>
      </c>
      <c r="E39" s="42">
        <v>85</v>
      </c>
      <c r="F39" s="42">
        <v>105</v>
      </c>
      <c r="G39" s="42">
        <v>98</v>
      </c>
      <c r="H39" s="43">
        <v>15076.58</v>
      </c>
      <c r="I39" s="43">
        <v>18132.04</v>
      </c>
      <c r="J39" s="43">
        <v>16892.55</v>
      </c>
      <c r="K39" s="43">
        <v>13967.3</v>
      </c>
      <c r="L39" s="43">
        <v>17346.439999999999</v>
      </c>
      <c r="M39" s="43">
        <v>15539.34</v>
      </c>
    </row>
    <row r="40" spans="1:13">
      <c r="A40" s="41" t="s">
        <v>171</v>
      </c>
      <c r="B40" s="41" t="s">
        <v>115</v>
      </c>
      <c r="C40" s="41" t="s">
        <v>172</v>
      </c>
      <c r="D40" s="41" t="s">
        <v>50</v>
      </c>
      <c r="E40" s="42">
        <v>34</v>
      </c>
      <c r="F40" s="42">
        <v>93</v>
      </c>
      <c r="G40" s="42">
        <v>73</v>
      </c>
      <c r="H40" s="43">
        <v>3111.96</v>
      </c>
      <c r="I40" s="43">
        <v>8208.4500000000007</v>
      </c>
      <c r="J40" s="43">
        <v>6418.89</v>
      </c>
      <c r="K40" s="43">
        <v>2919.95</v>
      </c>
      <c r="L40" s="43">
        <v>6942.64</v>
      </c>
      <c r="M40" s="43">
        <v>6018.81</v>
      </c>
    </row>
    <row r="41" spans="1:13">
      <c r="A41" s="41" t="s">
        <v>173</v>
      </c>
      <c r="B41" s="41" t="s">
        <v>115</v>
      </c>
      <c r="C41" s="41" t="s">
        <v>174</v>
      </c>
      <c r="D41" s="41" t="s">
        <v>50</v>
      </c>
      <c r="E41" s="42">
        <v>23</v>
      </c>
      <c r="F41" s="42">
        <v>98</v>
      </c>
      <c r="G41" s="42">
        <v>21</v>
      </c>
      <c r="H41" s="43">
        <v>3064.75</v>
      </c>
      <c r="I41" s="43">
        <v>12787.5</v>
      </c>
      <c r="J41" s="43">
        <v>2733.92</v>
      </c>
      <c r="K41" s="43">
        <v>2879.07</v>
      </c>
      <c r="L41" s="43">
        <v>12283.78</v>
      </c>
      <c r="M41" s="43">
        <v>2688.36</v>
      </c>
    </row>
    <row r="42" spans="1:13">
      <c r="A42" s="41" t="s">
        <v>177</v>
      </c>
      <c r="B42" s="41" t="s">
        <v>115</v>
      </c>
      <c r="C42" s="41" t="s">
        <v>178</v>
      </c>
      <c r="D42" s="41" t="s">
        <v>50</v>
      </c>
      <c r="E42" s="42">
        <v>0</v>
      </c>
      <c r="F42" s="42">
        <v>42</v>
      </c>
      <c r="G42" s="42">
        <v>0</v>
      </c>
      <c r="H42" s="43">
        <v>0</v>
      </c>
      <c r="I42" s="43">
        <v>14204.62</v>
      </c>
      <c r="J42" s="43">
        <v>0</v>
      </c>
      <c r="K42" s="43">
        <v>0</v>
      </c>
      <c r="L42" s="43">
        <v>13613</v>
      </c>
      <c r="M42" s="43">
        <v>0</v>
      </c>
    </row>
    <row r="43" spans="1:13">
      <c r="A43" s="41" t="s">
        <v>114</v>
      </c>
      <c r="B43" s="41" t="s">
        <v>115</v>
      </c>
      <c r="C43" s="41" t="s">
        <v>116</v>
      </c>
      <c r="D43" s="41" t="s">
        <v>49</v>
      </c>
      <c r="E43" s="42">
        <v>30962</v>
      </c>
      <c r="F43" s="42">
        <v>29505</v>
      </c>
      <c r="G43" s="42">
        <v>29475</v>
      </c>
      <c r="H43" s="43">
        <v>26112116.5</v>
      </c>
      <c r="I43" s="43">
        <v>24404685.129999999</v>
      </c>
      <c r="J43" s="43">
        <v>24372277.66</v>
      </c>
      <c r="K43" s="43">
        <v>25502054.239999998</v>
      </c>
      <c r="L43" s="43">
        <v>23866392.129999999</v>
      </c>
      <c r="M43" s="43">
        <v>23875601.09</v>
      </c>
    </row>
    <row r="44" spans="1:13">
      <c r="A44" s="41" t="s">
        <v>127</v>
      </c>
      <c r="B44" s="41" t="s">
        <v>115</v>
      </c>
      <c r="C44" s="41" t="s">
        <v>128</v>
      </c>
      <c r="D44" s="41" t="s">
        <v>49</v>
      </c>
      <c r="E44" s="42">
        <v>8343</v>
      </c>
      <c r="F44" s="42">
        <v>18781</v>
      </c>
      <c r="G44" s="42">
        <v>11339</v>
      </c>
      <c r="H44" s="43">
        <v>1074518.51</v>
      </c>
      <c r="I44" s="43">
        <v>2345020.3199999998</v>
      </c>
      <c r="J44" s="43">
        <v>1412448.68</v>
      </c>
      <c r="K44" s="43">
        <v>1051242.24</v>
      </c>
      <c r="L44" s="43">
        <v>2298410.0699999998</v>
      </c>
      <c r="M44" s="43">
        <v>1379232.05</v>
      </c>
    </row>
    <row r="45" spans="1:13">
      <c r="A45" s="41" t="s">
        <v>133</v>
      </c>
      <c r="B45" s="41" t="s">
        <v>115</v>
      </c>
      <c r="C45" s="41" t="s">
        <v>134</v>
      </c>
      <c r="D45" s="41" t="s">
        <v>49</v>
      </c>
      <c r="E45" s="42">
        <v>3076</v>
      </c>
      <c r="F45" s="42">
        <v>8197</v>
      </c>
      <c r="G45" s="42">
        <v>6167</v>
      </c>
      <c r="H45" s="43">
        <v>584775.93999999994</v>
      </c>
      <c r="I45" s="43">
        <v>1518725.86</v>
      </c>
      <c r="J45" s="43">
        <v>1140734.93</v>
      </c>
      <c r="K45" s="43">
        <v>569862.61</v>
      </c>
      <c r="L45" s="43">
        <v>1487091.26</v>
      </c>
      <c r="M45" s="43">
        <v>1120248.45</v>
      </c>
    </row>
    <row r="46" spans="1:13">
      <c r="A46" s="41" t="s">
        <v>135</v>
      </c>
      <c r="B46" s="41" t="s">
        <v>115</v>
      </c>
      <c r="C46" s="41" t="s">
        <v>136</v>
      </c>
      <c r="D46" s="41" t="s">
        <v>49</v>
      </c>
      <c r="E46" s="42">
        <v>813</v>
      </c>
      <c r="F46" s="42">
        <v>936</v>
      </c>
      <c r="G46" s="42">
        <v>1073</v>
      </c>
      <c r="H46" s="43">
        <v>685904.73</v>
      </c>
      <c r="I46" s="43">
        <v>773734.54</v>
      </c>
      <c r="J46" s="43">
        <v>886657.41</v>
      </c>
      <c r="K46" s="43">
        <v>672335.48</v>
      </c>
      <c r="L46" s="43">
        <v>748440.31</v>
      </c>
      <c r="M46" s="43">
        <v>872816.24</v>
      </c>
    </row>
    <row r="47" spans="1:13">
      <c r="A47" s="41" t="s">
        <v>137</v>
      </c>
      <c r="B47" s="41" t="s">
        <v>115</v>
      </c>
      <c r="C47" s="41" t="s">
        <v>138</v>
      </c>
      <c r="D47" s="41" t="s">
        <v>49</v>
      </c>
      <c r="E47" s="42">
        <v>1300</v>
      </c>
      <c r="F47" s="42">
        <v>1030</v>
      </c>
      <c r="G47" s="42">
        <v>1293</v>
      </c>
      <c r="H47" s="43">
        <v>569350.93999999994</v>
      </c>
      <c r="I47" s="43">
        <v>439414.84</v>
      </c>
      <c r="J47" s="43">
        <v>559758.5</v>
      </c>
      <c r="K47" s="43">
        <v>558325.5</v>
      </c>
      <c r="L47" s="43">
        <v>429773.87</v>
      </c>
      <c r="M47" s="43">
        <v>538253.41</v>
      </c>
    </row>
    <row r="48" spans="1:13">
      <c r="A48" s="41" t="s">
        <v>145</v>
      </c>
      <c r="B48" s="41" t="s">
        <v>115</v>
      </c>
      <c r="C48" s="41" t="s">
        <v>146</v>
      </c>
      <c r="D48" s="41" t="s">
        <v>49</v>
      </c>
      <c r="E48" s="42">
        <v>0</v>
      </c>
      <c r="F48" s="42">
        <v>0</v>
      </c>
      <c r="G48" s="42">
        <v>902</v>
      </c>
      <c r="H48" s="43">
        <v>0</v>
      </c>
      <c r="I48" s="43">
        <v>0</v>
      </c>
      <c r="J48" s="43">
        <v>166842.94</v>
      </c>
      <c r="K48" s="43">
        <v>0</v>
      </c>
      <c r="L48" s="43">
        <v>0</v>
      </c>
      <c r="M48" s="43">
        <v>164512.31</v>
      </c>
    </row>
    <row r="49" spans="1:13">
      <c r="A49" s="41" t="s">
        <v>151</v>
      </c>
      <c r="B49" s="41" t="s">
        <v>115</v>
      </c>
      <c r="C49" s="41" t="s">
        <v>152</v>
      </c>
      <c r="D49" s="41" t="s">
        <v>49</v>
      </c>
      <c r="E49" s="42">
        <v>400</v>
      </c>
      <c r="F49" s="42">
        <v>529</v>
      </c>
      <c r="G49" s="42">
        <v>463</v>
      </c>
      <c r="H49" s="43">
        <v>72286.53</v>
      </c>
      <c r="I49" s="43">
        <v>92620.34</v>
      </c>
      <c r="J49" s="43">
        <v>80926.33</v>
      </c>
      <c r="K49" s="43">
        <v>71077.600000000006</v>
      </c>
      <c r="L49" s="43">
        <v>90414.47</v>
      </c>
      <c r="M49" s="43">
        <v>79396.89</v>
      </c>
    </row>
    <row r="50" spans="1:13">
      <c r="A50" s="41" t="s">
        <v>153</v>
      </c>
      <c r="B50" s="41" t="s">
        <v>115</v>
      </c>
      <c r="C50" s="41" t="s">
        <v>154</v>
      </c>
      <c r="D50" s="41" t="s">
        <v>49</v>
      </c>
      <c r="E50" s="42">
        <v>476</v>
      </c>
      <c r="F50" s="42">
        <v>420</v>
      </c>
      <c r="G50" s="42">
        <v>271</v>
      </c>
      <c r="H50" s="43">
        <v>106803</v>
      </c>
      <c r="I50" s="43">
        <v>91197.68</v>
      </c>
      <c r="J50" s="43">
        <v>58753.09</v>
      </c>
      <c r="K50" s="43">
        <v>104674.51</v>
      </c>
      <c r="L50" s="43">
        <v>88092.3</v>
      </c>
      <c r="M50" s="43">
        <v>56400.71</v>
      </c>
    </row>
    <row r="51" spans="1:13">
      <c r="A51" s="41" t="s">
        <v>155</v>
      </c>
      <c r="B51" s="41" t="s">
        <v>115</v>
      </c>
      <c r="C51" s="41" t="s">
        <v>156</v>
      </c>
      <c r="D51" s="41" t="s">
        <v>49</v>
      </c>
      <c r="E51" s="42">
        <v>672</v>
      </c>
      <c r="F51" s="42">
        <v>525</v>
      </c>
      <c r="G51" s="42">
        <v>495</v>
      </c>
      <c r="H51" s="43">
        <v>62170.38</v>
      </c>
      <c r="I51" s="43">
        <v>46965.42</v>
      </c>
      <c r="J51" s="43">
        <v>44126.26</v>
      </c>
      <c r="K51" s="43">
        <v>58979.01</v>
      </c>
      <c r="L51" s="43">
        <v>44473.35</v>
      </c>
      <c r="M51" s="43">
        <v>41790.42</v>
      </c>
    </row>
    <row r="52" spans="1:13">
      <c r="A52" s="41" t="s">
        <v>157</v>
      </c>
      <c r="B52" s="41" t="s">
        <v>115</v>
      </c>
      <c r="C52" s="41" t="s">
        <v>158</v>
      </c>
      <c r="D52" s="41" t="s">
        <v>49</v>
      </c>
      <c r="E52" s="42">
        <v>190</v>
      </c>
      <c r="F52" s="42">
        <v>170</v>
      </c>
      <c r="G52" s="42">
        <v>138</v>
      </c>
      <c r="H52" s="43">
        <v>50334.83</v>
      </c>
      <c r="I52" s="43">
        <v>44036</v>
      </c>
      <c r="J52" s="43">
        <v>35700.89</v>
      </c>
      <c r="K52" s="43">
        <v>49017.48</v>
      </c>
      <c r="L52" s="43">
        <v>42818.75</v>
      </c>
      <c r="M52" s="43">
        <v>34795.449999999997</v>
      </c>
    </row>
    <row r="53" spans="1:13">
      <c r="A53" s="41" t="s">
        <v>159</v>
      </c>
      <c r="B53" s="41" t="s">
        <v>115</v>
      </c>
      <c r="C53" s="41" t="s">
        <v>160</v>
      </c>
      <c r="D53" s="41" t="s">
        <v>49</v>
      </c>
      <c r="E53" s="42">
        <v>293</v>
      </c>
      <c r="F53" s="42">
        <v>266</v>
      </c>
      <c r="G53" s="42">
        <v>259</v>
      </c>
      <c r="H53" s="43">
        <v>40108.25</v>
      </c>
      <c r="I53" s="43">
        <v>35225.660000000003</v>
      </c>
      <c r="J53" s="43">
        <v>34180.51</v>
      </c>
      <c r="K53" s="43">
        <v>39109.78</v>
      </c>
      <c r="L53" s="43">
        <v>34080.94</v>
      </c>
      <c r="M53" s="43">
        <v>32497.89</v>
      </c>
    </row>
    <row r="54" spans="1:13">
      <c r="A54" s="41" t="s">
        <v>175</v>
      </c>
      <c r="B54" s="41" t="s">
        <v>115</v>
      </c>
      <c r="C54" s="41" t="s">
        <v>176</v>
      </c>
      <c r="D54" s="41" t="s">
        <v>49</v>
      </c>
      <c r="E54" s="42">
        <v>101</v>
      </c>
      <c r="F54" s="42">
        <v>86</v>
      </c>
      <c r="G54" s="42">
        <v>78</v>
      </c>
      <c r="H54" s="43">
        <v>2583.85</v>
      </c>
      <c r="I54" s="43">
        <v>2106.5300000000002</v>
      </c>
      <c r="J54" s="43">
        <v>1878.24</v>
      </c>
      <c r="K54" s="43">
        <v>2117</v>
      </c>
      <c r="L54" s="43">
        <v>1873.49</v>
      </c>
      <c r="M54" s="43">
        <v>1625.4</v>
      </c>
    </row>
    <row r="55" spans="1:13">
      <c r="A55" s="41" t="s">
        <v>181</v>
      </c>
      <c r="B55" s="41" t="s">
        <v>182</v>
      </c>
      <c r="C55" s="41" t="s">
        <v>183</v>
      </c>
      <c r="D55" s="41" t="s">
        <v>49</v>
      </c>
      <c r="E55" s="42">
        <v>11535</v>
      </c>
      <c r="F55" s="42">
        <v>12478</v>
      </c>
      <c r="G55" s="42">
        <v>14217</v>
      </c>
      <c r="H55" s="43">
        <v>1592508.89</v>
      </c>
      <c r="I55" s="43">
        <v>1670233.77</v>
      </c>
      <c r="J55" s="43">
        <v>1903033.81</v>
      </c>
      <c r="K55" s="43">
        <v>1553306.88</v>
      </c>
      <c r="L55" s="43">
        <v>1630001.96</v>
      </c>
      <c r="M55" s="43">
        <v>1859856.47</v>
      </c>
    </row>
    <row r="56" spans="1:13">
      <c r="A56" s="41" t="s">
        <v>184</v>
      </c>
      <c r="B56" s="41" t="s">
        <v>182</v>
      </c>
      <c r="C56" s="41" t="s">
        <v>185</v>
      </c>
      <c r="D56" s="41" t="s">
        <v>49</v>
      </c>
      <c r="E56" s="42">
        <v>9594</v>
      </c>
      <c r="F56" s="42">
        <v>9629</v>
      </c>
      <c r="G56" s="42">
        <v>10089</v>
      </c>
      <c r="H56" s="43">
        <v>1757232.8</v>
      </c>
      <c r="I56" s="43">
        <v>1708062.1</v>
      </c>
      <c r="J56" s="43">
        <v>1791565.58</v>
      </c>
      <c r="K56" s="43">
        <v>1722157.38</v>
      </c>
      <c r="L56" s="43">
        <v>1673083.89</v>
      </c>
      <c r="M56" s="43">
        <v>1756160.62</v>
      </c>
    </row>
    <row r="57" spans="1:13">
      <c r="A57" s="41" t="s">
        <v>186</v>
      </c>
      <c r="B57" s="41" t="s">
        <v>182</v>
      </c>
      <c r="C57" s="41" t="s">
        <v>187</v>
      </c>
      <c r="D57" s="41" t="s">
        <v>49</v>
      </c>
      <c r="E57" s="42">
        <v>12501</v>
      </c>
      <c r="F57" s="42">
        <v>13256</v>
      </c>
      <c r="G57" s="42">
        <v>14417</v>
      </c>
      <c r="H57" s="43">
        <v>1171701.83</v>
      </c>
      <c r="I57" s="43">
        <v>1202124.19</v>
      </c>
      <c r="J57" s="43">
        <v>1301924.58</v>
      </c>
      <c r="K57" s="43">
        <v>1145418.2</v>
      </c>
      <c r="L57" s="43">
        <v>1178308.26</v>
      </c>
      <c r="M57" s="43">
        <v>1268685.6599999999</v>
      </c>
    </row>
    <row r="58" spans="1:13">
      <c r="A58" s="41" t="s">
        <v>188</v>
      </c>
      <c r="B58" s="41" t="s">
        <v>182</v>
      </c>
      <c r="C58" s="41" t="s">
        <v>189</v>
      </c>
      <c r="D58" s="41" t="s">
        <v>49</v>
      </c>
      <c r="E58" s="42">
        <v>1773</v>
      </c>
      <c r="F58" s="42">
        <v>1793</v>
      </c>
      <c r="G58" s="42">
        <v>1609</v>
      </c>
      <c r="H58" s="43">
        <v>475010.74</v>
      </c>
      <c r="I58" s="43">
        <v>473708.69</v>
      </c>
      <c r="J58" s="43">
        <v>427166.17</v>
      </c>
      <c r="K58" s="43">
        <v>464422.23</v>
      </c>
      <c r="L58" s="43">
        <v>463148.07</v>
      </c>
      <c r="M58" s="43">
        <v>419054.96</v>
      </c>
    </row>
    <row r="59" spans="1:13">
      <c r="A59" s="41" t="s">
        <v>190</v>
      </c>
      <c r="B59" s="41" t="s">
        <v>182</v>
      </c>
      <c r="C59" s="41" t="s">
        <v>191</v>
      </c>
      <c r="D59" s="41" t="s">
        <v>49</v>
      </c>
      <c r="E59" s="42">
        <v>6146</v>
      </c>
      <c r="F59" s="42">
        <v>6282</v>
      </c>
      <c r="G59" s="42">
        <v>6890</v>
      </c>
      <c r="H59" s="43">
        <v>356932.48</v>
      </c>
      <c r="I59" s="43">
        <v>353162.68</v>
      </c>
      <c r="J59" s="43">
        <v>384143.62</v>
      </c>
      <c r="K59" s="43">
        <v>349902.72</v>
      </c>
      <c r="L59" s="43">
        <v>345390.86</v>
      </c>
      <c r="M59" s="43">
        <v>376396.87</v>
      </c>
    </row>
    <row r="60" spans="1:13">
      <c r="A60" s="41" t="s">
        <v>192</v>
      </c>
      <c r="B60" s="41" t="s">
        <v>182</v>
      </c>
      <c r="C60" s="41" t="s">
        <v>193</v>
      </c>
      <c r="D60" s="41" t="s">
        <v>49</v>
      </c>
      <c r="E60" s="42">
        <v>1315</v>
      </c>
      <c r="F60" s="42">
        <v>1309</v>
      </c>
      <c r="G60" s="42">
        <v>1509</v>
      </c>
      <c r="H60" s="43">
        <v>286384.39</v>
      </c>
      <c r="I60" s="43">
        <v>275432.86</v>
      </c>
      <c r="J60" s="43">
        <v>323078.33</v>
      </c>
      <c r="K60" s="43">
        <v>279980.40000000002</v>
      </c>
      <c r="L60" s="43">
        <v>268921.58</v>
      </c>
      <c r="M60" s="43">
        <v>317835.7</v>
      </c>
    </row>
    <row r="61" spans="1:13">
      <c r="A61" s="41" t="s">
        <v>194</v>
      </c>
      <c r="B61" s="41" t="s">
        <v>182</v>
      </c>
      <c r="C61" s="41" t="s">
        <v>195</v>
      </c>
      <c r="D61" s="41" t="s">
        <v>49</v>
      </c>
      <c r="E61" s="42">
        <v>419</v>
      </c>
      <c r="F61" s="42">
        <v>318</v>
      </c>
      <c r="G61" s="42">
        <v>179</v>
      </c>
      <c r="H61" s="43">
        <v>148564.19</v>
      </c>
      <c r="I61" s="43">
        <v>110151.88</v>
      </c>
      <c r="J61" s="43">
        <v>61808.98</v>
      </c>
      <c r="K61" s="43">
        <v>147710.54</v>
      </c>
      <c r="L61" s="43">
        <v>106928.96000000001</v>
      </c>
      <c r="M61" s="43">
        <v>60358.73</v>
      </c>
    </row>
    <row r="62" spans="1:13">
      <c r="A62" s="41" t="s">
        <v>196</v>
      </c>
      <c r="B62" s="41" t="s">
        <v>182</v>
      </c>
      <c r="C62" s="41" t="s">
        <v>197</v>
      </c>
      <c r="D62" s="41" t="s">
        <v>49</v>
      </c>
      <c r="E62" s="42">
        <v>0</v>
      </c>
      <c r="F62" s="42">
        <v>43</v>
      </c>
      <c r="G62" s="42">
        <v>82</v>
      </c>
      <c r="H62" s="43">
        <v>0</v>
      </c>
      <c r="I62" s="43">
        <v>26255.37</v>
      </c>
      <c r="J62" s="43">
        <v>50045.98</v>
      </c>
      <c r="K62" s="43">
        <v>0</v>
      </c>
      <c r="L62" s="43">
        <v>26255.37</v>
      </c>
      <c r="M62" s="43">
        <v>49618.76</v>
      </c>
    </row>
    <row r="63" spans="1:13" ht="12" thickBot="1">
      <c r="A63" s="48" t="s">
        <v>198</v>
      </c>
      <c r="B63" s="48" t="s">
        <v>182</v>
      </c>
      <c r="C63" s="48" t="s">
        <v>199</v>
      </c>
      <c r="D63" s="48" t="s">
        <v>49</v>
      </c>
      <c r="E63" s="49">
        <v>54</v>
      </c>
      <c r="F63" s="49">
        <v>99</v>
      </c>
      <c r="G63" s="49">
        <v>111</v>
      </c>
      <c r="H63" s="50">
        <v>23847.62</v>
      </c>
      <c r="I63" s="50">
        <v>42577.919999999998</v>
      </c>
      <c r="J63" s="50">
        <v>47707.8</v>
      </c>
      <c r="K63" s="50">
        <v>23847.62</v>
      </c>
      <c r="L63" s="50">
        <v>42577.919999999998</v>
      </c>
      <c r="M63" s="50">
        <v>46955.65</v>
      </c>
    </row>
    <row r="64" spans="1:13" ht="12" thickTop="1">
      <c r="A64" s="11"/>
      <c r="B64" s="11"/>
      <c r="C64" s="12" t="s">
        <v>200</v>
      </c>
      <c r="D64" s="11"/>
      <c r="E64" s="13">
        <f>SUM(E2:E63)</f>
        <v>669260</v>
      </c>
      <c r="F64" s="13">
        <f t="shared" ref="F64:G64" si="0">SUM(F2:F63)</f>
        <v>655873</v>
      </c>
      <c r="G64" s="13">
        <f t="shared" si="0"/>
        <v>657664</v>
      </c>
      <c r="H64" s="14">
        <f>SUM(H2:H63)</f>
        <v>175156355.68000001</v>
      </c>
      <c r="I64" s="14">
        <f t="shared" ref="I64:M64" si="1">SUM(I2:I63)</f>
        <v>167213382.16000003</v>
      </c>
      <c r="J64" s="14">
        <f t="shared" si="1"/>
        <v>166924644.95000008</v>
      </c>
      <c r="K64" s="14">
        <f t="shared" si="1"/>
        <v>170755822.04999989</v>
      </c>
      <c r="L64" s="14">
        <f t="shared" si="1"/>
        <v>163078614.93000001</v>
      </c>
      <c r="M64" s="14">
        <f t="shared" si="1"/>
        <v>162865218.41999999</v>
      </c>
    </row>
    <row r="67" spans="3:13" ht="33.75">
      <c r="C67" s="26" t="s">
        <v>233</v>
      </c>
      <c r="D67" s="26" t="s">
        <v>72</v>
      </c>
      <c r="E67" s="26" t="s">
        <v>3</v>
      </c>
      <c r="F67" s="26" t="s">
        <v>4</v>
      </c>
      <c r="G67" s="26" t="s">
        <v>5</v>
      </c>
      <c r="H67" s="26" t="s">
        <v>6</v>
      </c>
      <c r="I67" s="26" t="s">
        <v>7</v>
      </c>
      <c r="J67" s="26" t="s">
        <v>8</v>
      </c>
      <c r="K67" s="26" t="s">
        <v>9</v>
      </c>
      <c r="L67" s="26" t="s">
        <v>10</v>
      </c>
      <c r="M67" s="26" t="s">
        <v>11</v>
      </c>
    </row>
    <row r="68" spans="3:13">
      <c r="C68" s="10" t="s">
        <v>211</v>
      </c>
      <c r="D68" s="44"/>
      <c r="E68" s="5">
        <f>SUM(E2:E21)</f>
        <v>398025</v>
      </c>
      <c r="F68" s="5">
        <f t="shared" ref="F68:G68" si="2">SUM(F2:F21)</f>
        <v>389813</v>
      </c>
      <c r="G68" s="5">
        <f t="shared" si="2"/>
        <v>400534</v>
      </c>
      <c r="H68" s="8">
        <f t="shared" ref="H68:M68" si="3">SUM(H2:H21)</f>
        <v>93885626.689999998</v>
      </c>
      <c r="I68" s="8">
        <f t="shared" si="3"/>
        <v>92947526.159999996</v>
      </c>
      <c r="J68" s="8">
        <f t="shared" si="3"/>
        <v>95740998.170000032</v>
      </c>
      <c r="K68" s="8">
        <f t="shared" si="3"/>
        <v>91912993.860000014</v>
      </c>
      <c r="L68" s="8">
        <f t="shared" si="3"/>
        <v>91003771.300000012</v>
      </c>
      <c r="M68" s="8">
        <f t="shared" si="3"/>
        <v>93736167.450000018</v>
      </c>
    </row>
    <row r="69" spans="3:13">
      <c r="C69" s="10" t="s">
        <v>205</v>
      </c>
      <c r="D69" s="44"/>
      <c r="E69" s="5">
        <f>SUM(E33:E42)</f>
        <v>126620</v>
      </c>
      <c r="F69" s="5">
        <f t="shared" ref="F69:G69" si="4">SUM(F33:F42)</f>
        <v>97456</v>
      </c>
      <c r="G69" s="5">
        <f t="shared" si="4"/>
        <v>75324</v>
      </c>
      <c r="H69" s="8">
        <f t="shared" ref="H69:M69" si="5">SUM(H33:H42)</f>
        <v>34965781.230000004</v>
      </c>
      <c r="I69" s="8">
        <f t="shared" si="5"/>
        <v>26061346.539999999</v>
      </c>
      <c r="J69" s="8">
        <f t="shared" si="5"/>
        <v>20101713.760000002</v>
      </c>
      <c r="K69" s="8">
        <f t="shared" si="5"/>
        <v>33751514.580000006</v>
      </c>
      <c r="L69" s="8">
        <f t="shared" si="5"/>
        <v>25155673.380000006</v>
      </c>
      <c r="M69" s="8">
        <f t="shared" si="5"/>
        <v>19408694.209999997</v>
      </c>
    </row>
    <row r="70" spans="3:13">
      <c r="C70" s="10" t="s">
        <v>206</v>
      </c>
      <c r="D70" s="44"/>
      <c r="E70" s="5">
        <f>SUM(E49:E54)+SUM(E46:E47)+E43</f>
        <v>35207</v>
      </c>
      <c r="F70" s="5">
        <f t="shared" ref="F70:G70" si="6">SUM(F49:F54)+SUM(F46:F47)+F43</f>
        <v>33467</v>
      </c>
      <c r="G70" s="5">
        <f t="shared" si="6"/>
        <v>33545</v>
      </c>
      <c r="H70" s="8">
        <f t="shared" ref="H70:M70" si="7">SUM(H49:H54)+SUM(H46:H47)+H43</f>
        <v>27701659.009999998</v>
      </c>
      <c r="I70" s="8">
        <f t="shared" si="7"/>
        <v>25929986.140000001</v>
      </c>
      <c r="J70" s="8">
        <f t="shared" si="7"/>
        <v>26074258.890000001</v>
      </c>
      <c r="K70" s="8">
        <f t="shared" si="7"/>
        <v>27057690.599999998</v>
      </c>
      <c r="L70" s="8">
        <f t="shared" si="7"/>
        <v>25346359.609999999</v>
      </c>
      <c r="M70" s="8">
        <f t="shared" si="7"/>
        <v>25533177.5</v>
      </c>
    </row>
    <row r="71" spans="3:13">
      <c r="C71" s="10" t="s">
        <v>207</v>
      </c>
      <c r="D71" s="44"/>
      <c r="E71" s="5">
        <f>E44+E45+E48</f>
        <v>11419</v>
      </c>
      <c r="F71" s="5">
        <f t="shared" ref="F71:G71" si="8">F44+F45+F48</f>
        <v>26978</v>
      </c>
      <c r="G71" s="5">
        <f t="shared" si="8"/>
        <v>18408</v>
      </c>
      <c r="H71" s="8">
        <f t="shared" ref="H71:M71" si="9">H44+H45+H48</f>
        <v>1659294.45</v>
      </c>
      <c r="I71" s="8">
        <f t="shared" si="9"/>
        <v>3863746.1799999997</v>
      </c>
      <c r="J71" s="8">
        <f t="shared" si="9"/>
        <v>2720026.55</v>
      </c>
      <c r="K71" s="8">
        <f t="shared" si="9"/>
        <v>1621104.85</v>
      </c>
      <c r="L71" s="8">
        <f t="shared" si="9"/>
        <v>3785501.33</v>
      </c>
      <c r="M71" s="8">
        <f t="shared" si="9"/>
        <v>2663992.81</v>
      </c>
    </row>
    <row r="72" spans="3:13">
      <c r="C72" s="10" t="s">
        <v>210</v>
      </c>
      <c r="D72" s="44"/>
      <c r="E72" s="5">
        <f>SUM(E55:E63)</f>
        <v>43337</v>
      </c>
      <c r="F72" s="5">
        <f t="shared" ref="F72:G72" si="10">SUM(F55:F63)</f>
        <v>45207</v>
      </c>
      <c r="G72" s="5">
        <f t="shared" si="10"/>
        <v>49103</v>
      </c>
      <c r="H72" s="8">
        <f t="shared" ref="H72:M72" si="11">SUM(H55:H63)</f>
        <v>5812182.9400000004</v>
      </c>
      <c r="I72" s="8">
        <f t="shared" si="11"/>
        <v>5861709.4600000009</v>
      </c>
      <c r="J72" s="8">
        <f t="shared" si="11"/>
        <v>6290474.8500000015</v>
      </c>
      <c r="K72" s="8">
        <f t="shared" si="11"/>
        <v>5686745.9699999997</v>
      </c>
      <c r="L72" s="8">
        <f t="shared" si="11"/>
        <v>5734616.8700000001</v>
      </c>
      <c r="M72" s="8">
        <f t="shared" si="11"/>
        <v>6154923.4200000009</v>
      </c>
    </row>
    <row r="73" spans="3:13">
      <c r="C73" s="31" t="s">
        <v>208</v>
      </c>
      <c r="D73" s="51"/>
      <c r="E73" s="32">
        <f>E22+E23+E27</f>
        <v>29340</v>
      </c>
      <c r="F73" s="32">
        <f t="shared" ref="F73:G73" si="12">F22+F23+F27</f>
        <v>38415</v>
      </c>
      <c r="G73" s="32">
        <f t="shared" si="12"/>
        <v>55483</v>
      </c>
      <c r="H73" s="52">
        <f t="shared" ref="H73:M73" si="13">H22+H23+H27</f>
        <v>6004310.0699999994</v>
      </c>
      <c r="I73" s="52">
        <f t="shared" si="13"/>
        <v>7703426.4199999999</v>
      </c>
      <c r="J73" s="52">
        <f t="shared" si="13"/>
        <v>11017642.859999999</v>
      </c>
      <c r="K73" s="52">
        <f t="shared" si="13"/>
        <v>5754759.9900000002</v>
      </c>
      <c r="L73" s="52">
        <f t="shared" si="13"/>
        <v>7360717.290000001</v>
      </c>
      <c r="M73" s="52">
        <f t="shared" si="13"/>
        <v>10502328.48</v>
      </c>
    </row>
    <row r="74" spans="3:13" ht="12" thickBot="1">
      <c r="C74" s="35" t="s">
        <v>209</v>
      </c>
      <c r="D74" s="57"/>
      <c r="E74" s="36">
        <f>SUM(E24:E26)+SUM(E28:E32)</f>
        <v>25312</v>
      </c>
      <c r="F74" s="36">
        <f t="shared" ref="F74:G74" si="14">SUM(F24:F26)+SUM(F28:F32)</f>
        <v>24537</v>
      </c>
      <c r="G74" s="36">
        <f t="shared" si="14"/>
        <v>25267</v>
      </c>
      <c r="H74" s="58">
        <f t="shared" ref="H74:M74" si="15">SUM(H24:H26)+SUM(H28:H32)</f>
        <v>5127501.29</v>
      </c>
      <c r="I74" s="58">
        <f t="shared" si="15"/>
        <v>4845641.26</v>
      </c>
      <c r="J74" s="58">
        <f t="shared" si="15"/>
        <v>4979529.87</v>
      </c>
      <c r="K74" s="58">
        <f t="shared" si="15"/>
        <v>4971012.2</v>
      </c>
      <c r="L74" s="58">
        <f t="shared" si="15"/>
        <v>4691975.1500000004</v>
      </c>
      <c r="M74" s="58">
        <f t="shared" si="15"/>
        <v>4865934.55</v>
      </c>
    </row>
    <row r="75" spans="3:13" ht="12" thickTop="1">
      <c r="C75" s="53" t="s">
        <v>201</v>
      </c>
      <c r="D75" s="54"/>
      <c r="E75" s="55">
        <f>SUM(E73:E74)</f>
        <v>54652</v>
      </c>
      <c r="F75" s="55">
        <f t="shared" ref="F75:M75" si="16">SUM(F73:F74)</f>
        <v>62952</v>
      </c>
      <c r="G75" s="55">
        <f t="shared" si="16"/>
        <v>80750</v>
      </c>
      <c r="H75" s="56">
        <f t="shared" si="16"/>
        <v>11131811.359999999</v>
      </c>
      <c r="I75" s="56">
        <f t="shared" si="16"/>
        <v>12549067.68</v>
      </c>
      <c r="J75" s="56">
        <f t="shared" si="16"/>
        <v>15997172.73</v>
      </c>
      <c r="K75" s="56">
        <f t="shared" si="16"/>
        <v>10725772.190000001</v>
      </c>
      <c r="L75" s="56">
        <f t="shared" si="16"/>
        <v>12052692.440000001</v>
      </c>
      <c r="M75" s="56">
        <f t="shared" si="16"/>
        <v>15368263.030000001</v>
      </c>
    </row>
    <row r="76" spans="3:13">
      <c r="C76" s="98" t="s">
        <v>203</v>
      </c>
      <c r="D76" s="98" t="s">
        <v>202</v>
      </c>
      <c r="E76" s="93">
        <f>E75/E64</f>
        <v>8.1660341272450171E-2</v>
      </c>
      <c r="F76" s="93">
        <f t="shared" ref="F76:M76" si="17">F75/F64</f>
        <v>9.5981996514569137E-2</v>
      </c>
      <c r="G76" s="93">
        <f t="shared" si="17"/>
        <v>0.12278306247567147</v>
      </c>
      <c r="H76" s="93">
        <f t="shared" si="17"/>
        <v>6.3553567992343601E-2</v>
      </c>
      <c r="I76" s="93">
        <f t="shared" si="17"/>
        <v>7.5048225912877478E-2</v>
      </c>
      <c r="J76" s="93">
        <f t="shared" si="17"/>
        <v>9.5834696756681603E-2</v>
      </c>
      <c r="K76" s="93">
        <f t="shared" si="17"/>
        <v>6.2813507974324487E-2</v>
      </c>
      <c r="L76" s="93">
        <f t="shared" si="17"/>
        <v>7.3907252923220548E-2</v>
      </c>
      <c r="M76" s="93">
        <f t="shared" si="17"/>
        <v>9.4361848276088178E-2</v>
      </c>
    </row>
    <row r="77" spans="3:13">
      <c r="C77" s="98" t="s">
        <v>204</v>
      </c>
      <c r="D77" s="98"/>
      <c r="E77" s="93">
        <f>E75/(SUM(E69:E71)+E73+E74)</f>
        <v>0.23980903737637013</v>
      </c>
      <c r="F77" s="93">
        <f t="shared" ref="F77:M77" si="18">F75/(SUM(F69:F71)+F73+F74)</f>
        <v>0.28504027565846968</v>
      </c>
      <c r="G77" s="93">
        <f t="shared" si="18"/>
        <v>0.38817076629475983</v>
      </c>
      <c r="H77" s="93">
        <f t="shared" si="18"/>
        <v>0.1475222084536838</v>
      </c>
      <c r="I77" s="93">
        <f t="shared" si="18"/>
        <v>0.18345478037156429</v>
      </c>
      <c r="J77" s="93">
        <f t="shared" si="18"/>
        <v>0.24651550007843792</v>
      </c>
      <c r="K77" s="93">
        <f t="shared" si="18"/>
        <v>0.14661490698401153</v>
      </c>
      <c r="L77" s="93">
        <f t="shared" si="18"/>
        <v>0.18168000063676598</v>
      </c>
      <c r="M77" s="93">
        <f t="shared" si="18"/>
        <v>0.24404090422369024</v>
      </c>
    </row>
  </sheetData>
  <pageMargins left="0.7" right="0.7" top="0.75" bottom="0.75" header="0.3" footer="0.3"/>
  <ignoredErrors>
    <ignoredError sqref="A3:M21 A65:M66 A64:B64 D64 A56:M63 A55:B55 D55:M55 A50:M54 A49:B49 D49:M49 A48:B48 D48:M48 A2:B2 D2:M2 A78:M195 A68:B68 D68 A34:M42 A33:B33 D33:M33 A69:B69 D69 A23:M23 A22:B22 D22:M22 A25:M32 A24:B24 D24:M24 A45:M47 A43:B43 D43:M43 A70:B70 D70 A44:B44 D44:M44 A71:B71 D71 A72:B72 D72 A73:B74 D74 D73 A75:B75 D75 A76:B76 A77:B77 D77 A67:B67" numberStoredAsText="1"/>
    <ignoredError sqref="E68 F68:G68 E69:G69 E72 F72:G72 H68:M7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topLeftCell="B1" workbookViewId="0">
      <selection activeCell="B1" sqref="B1"/>
    </sheetView>
  </sheetViews>
  <sheetFormatPr baseColWidth="10" defaultRowHeight="11.25"/>
  <cols>
    <col min="1" max="1" width="14.1640625" style="64" bestFit="1" customWidth="1"/>
    <col min="2" max="2" width="32.5" style="64" bestFit="1" customWidth="1"/>
    <col min="3" max="3" width="40.5" style="64" bestFit="1" customWidth="1"/>
    <col min="4" max="4" width="12" style="64"/>
    <col min="5" max="7" width="12" style="72"/>
    <col min="8" max="13" width="14.5" style="73" customWidth="1"/>
    <col min="14" max="16384" width="12" style="64"/>
  </cols>
  <sheetData>
    <row r="1" spans="1:13" s="60" customFormat="1" ht="45">
      <c r="A1" s="26" t="s">
        <v>0</v>
      </c>
      <c r="B1" s="26" t="s">
        <v>2</v>
      </c>
      <c r="C1" s="26" t="s">
        <v>1</v>
      </c>
      <c r="D1" s="26" t="s">
        <v>72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>
      <c r="A2" s="99" t="s">
        <v>234</v>
      </c>
      <c r="B2" s="99" t="s">
        <v>235</v>
      </c>
      <c r="C2" s="99" t="s">
        <v>236</v>
      </c>
      <c r="D2" s="99" t="s">
        <v>49</v>
      </c>
      <c r="E2" s="100">
        <v>0</v>
      </c>
      <c r="F2" s="100">
        <v>0</v>
      </c>
      <c r="G2" s="100">
        <v>3065</v>
      </c>
      <c r="H2" s="101">
        <v>0</v>
      </c>
      <c r="I2" s="101">
        <v>0</v>
      </c>
      <c r="J2" s="101">
        <v>598124.63</v>
      </c>
      <c r="K2" s="101">
        <v>0</v>
      </c>
      <c r="L2" s="101">
        <v>0</v>
      </c>
      <c r="M2" s="101">
        <v>583447.19999999995</v>
      </c>
    </row>
    <row r="3" spans="1:13">
      <c r="A3" s="99" t="s">
        <v>237</v>
      </c>
      <c r="B3" s="99" t="s">
        <v>238</v>
      </c>
      <c r="C3" s="99" t="s">
        <v>239</v>
      </c>
      <c r="D3" s="99" t="s">
        <v>49</v>
      </c>
      <c r="E3" s="100">
        <v>129309</v>
      </c>
      <c r="F3" s="100">
        <v>134075</v>
      </c>
      <c r="G3" s="100">
        <v>132736</v>
      </c>
      <c r="H3" s="101">
        <v>8302950.0499999998</v>
      </c>
      <c r="I3" s="101">
        <v>8429971.5999999996</v>
      </c>
      <c r="J3" s="101">
        <v>8315258.6500000004</v>
      </c>
      <c r="K3" s="101">
        <v>8043458.71</v>
      </c>
      <c r="L3" s="101">
        <v>8149735.8799999999</v>
      </c>
      <c r="M3" s="101">
        <v>8019114.96</v>
      </c>
    </row>
    <row r="4" spans="1:13">
      <c r="A4" s="99" t="s">
        <v>240</v>
      </c>
      <c r="B4" s="99" t="s">
        <v>238</v>
      </c>
      <c r="C4" s="99" t="s">
        <v>241</v>
      </c>
      <c r="D4" s="99" t="s">
        <v>49</v>
      </c>
      <c r="E4" s="100">
        <v>13722</v>
      </c>
      <c r="F4" s="100">
        <v>13771</v>
      </c>
      <c r="G4" s="100">
        <v>12725</v>
      </c>
      <c r="H4" s="101">
        <v>874743.97</v>
      </c>
      <c r="I4" s="101">
        <v>860276.5</v>
      </c>
      <c r="J4" s="101">
        <v>791677.27</v>
      </c>
      <c r="K4" s="101">
        <v>838470.28</v>
      </c>
      <c r="L4" s="101">
        <v>826977.75</v>
      </c>
      <c r="M4" s="101">
        <v>756950.72</v>
      </c>
    </row>
    <row r="5" spans="1:13">
      <c r="A5" s="99" t="s">
        <v>242</v>
      </c>
      <c r="B5" s="99" t="s">
        <v>238</v>
      </c>
      <c r="C5" s="99" t="s">
        <v>243</v>
      </c>
      <c r="D5" s="99" t="s">
        <v>49</v>
      </c>
      <c r="E5" s="100">
        <v>0</v>
      </c>
      <c r="F5" s="100">
        <v>36</v>
      </c>
      <c r="G5" s="100">
        <v>0</v>
      </c>
      <c r="H5" s="101">
        <v>0</v>
      </c>
      <c r="I5" s="101">
        <v>2247.12</v>
      </c>
      <c r="J5" s="101">
        <v>0</v>
      </c>
      <c r="K5" s="101">
        <v>0</v>
      </c>
      <c r="L5" s="101">
        <v>2225.27</v>
      </c>
      <c r="M5" s="101">
        <v>0</v>
      </c>
    </row>
    <row r="6" spans="1:13">
      <c r="A6" s="99" t="s">
        <v>244</v>
      </c>
      <c r="B6" s="99" t="s">
        <v>245</v>
      </c>
      <c r="C6" s="99" t="s">
        <v>246</v>
      </c>
      <c r="D6" s="99" t="s">
        <v>51</v>
      </c>
      <c r="E6" s="100">
        <v>0</v>
      </c>
      <c r="F6" s="100">
        <v>0</v>
      </c>
      <c r="G6" s="100">
        <v>6349</v>
      </c>
      <c r="H6" s="101">
        <v>0</v>
      </c>
      <c r="I6" s="101">
        <v>0</v>
      </c>
      <c r="J6" s="101">
        <v>283901.65999999997</v>
      </c>
      <c r="K6" s="101">
        <v>0</v>
      </c>
      <c r="L6" s="101">
        <v>0</v>
      </c>
      <c r="M6" s="101">
        <v>267591.74</v>
      </c>
    </row>
    <row r="7" spans="1:13">
      <c r="A7" s="99" t="s">
        <v>247</v>
      </c>
      <c r="B7" s="99" t="s">
        <v>245</v>
      </c>
      <c r="C7" s="99" t="s">
        <v>248</v>
      </c>
      <c r="D7" s="99" t="s">
        <v>51</v>
      </c>
      <c r="E7" s="100">
        <v>0</v>
      </c>
      <c r="F7" s="100">
        <v>0</v>
      </c>
      <c r="G7" s="100">
        <v>93</v>
      </c>
      <c r="H7" s="101">
        <v>0</v>
      </c>
      <c r="I7" s="101">
        <v>0</v>
      </c>
      <c r="J7" s="101">
        <v>4142.22</v>
      </c>
      <c r="K7" s="101">
        <v>0</v>
      </c>
      <c r="L7" s="101">
        <v>0</v>
      </c>
      <c r="M7" s="101">
        <v>3986.32</v>
      </c>
    </row>
    <row r="8" spans="1:13" ht="22.5">
      <c r="A8" s="99" t="s">
        <v>249</v>
      </c>
      <c r="B8" s="99" t="s">
        <v>245</v>
      </c>
      <c r="C8" s="99" t="s">
        <v>250</v>
      </c>
      <c r="D8" s="99" t="s">
        <v>50</v>
      </c>
      <c r="E8" s="100">
        <v>503035</v>
      </c>
      <c r="F8" s="100">
        <v>541407</v>
      </c>
      <c r="G8" s="100">
        <v>547875</v>
      </c>
      <c r="H8" s="101">
        <v>32408669.210000001</v>
      </c>
      <c r="I8" s="101">
        <v>33769120.18</v>
      </c>
      <c r="J8" s="101">
        <v>29715460.420000002</v>
      </c>
      <c r="K8" s="101">
        <v>31189524.109999999</v>
      </c>
      <c r="L8" s="101">
        <v>32444049.030000001</v>
      </c>
      <c r="M8" s="101">
        <v>28561548.48</v>
      </c>
    </row>
    <row r="9" spans="1:13" ht="22.5">
      <c r="A9" s="99" t="s">
        <v>251</v>
      </c>
      <c r="B9" s="99" t="s">
        <v>245</v>
      </c>
      <c r="C9" s="99" t="s">
        <v>252</v>
      </c>
      <c r="D9" s="99" t="s">
        <v>50</v>
      </c>
      <c r="E9" s="100">
        <v>8790</v>
      </c>
      <c r="F9" s="100">
        <v>12341</v>
      </c>
      <c r="G9" s="100">
        <v>14028</v>
      </c>
      <c r="H9" s="101">
        <v>560357.44999999995</v>
      </c>
      <c r="I9" s="101">
        <v>761003.47</v>
      </c>
      <c r="J9" s="101">
        <v>753589.83</v>
      </c>
      <c r="K9" s="101">
        <v>543363.01</v>
      </c>
      <c r="L9" s="101">
        <v>733599.44</v>
      </c>
      <c r="M9" s="101">
        <v>725269.17</v>
      </c>
    </row>
    <row r="10" spans="1:13" ht="22.5">
      <c r="A10" s="99" t="s">
        <v>253</v>
      </c>
      <c r="B10" s="99" t="s">
        <v>245</v>
      </c>
      <c r="C10" s="99" t="s">
        <v>254</v>
      </c>
      <c r="D10" s="99" t="s">
        <v>50</v>
      </c>
      <c r="E10" s="100">
        <v>535</v>
      </c>
      <c r="F10" s="100">
        <v>465</v>
      </c>
      <c r="G10" s="100">
        <v>498</v>
      </c>
      <c r="H10" s="101">
        <v>24629.919999999998</v>
      </c>
      <c r="I10" s="101">
        <v>20580.61</v>
      </c>
      <c r="J10" s="101">
        <v>18920.849999999999</v>
      </c>
      <c r="K10" s="101">
        <v>24400.84</v>
      </c>
      <c r="L10" s="101">
        <v>20283.650000000001</v>
      </c>
      <c r="M10" s="101">
        <v>18033.25</v>
      </c>
    </row>
    <row r="11" spans="1:13" ht="12" thickBot="1">
      <c r="A11" s="102" t="s">
        <v>255</v>
      </c>
      <c r="B11" s="102" t="s">
        <v>245</v>
      </c>
      <c r="C11" s="102" t="s">
        <v>256</v>
      </c>
      <c r="D11" s="102" t="s">
        <v>49</v>
      </c>
      <c r="E11" s="103">
        <v>0</v>
      </c>
      <c r="F11" s="103">
        <v>0</v>
      </c>
      <c r="G11" s="103">
        <v>37876</v>
      </c>
      <c r="H11" s="104">
        <v>0</v>
      </c>
      <c r="I11" s="104">
        <v>0</v>
      </c>
      <c r="J11" s="104">
        <v>1729997.11</v>
      </c>
      <c r="K11" s="104">
        <v>0</v>
      </c>
      <c r="L11" s="104">
        <v>0</v>
      </c>
      <c r="M11" s="104">
        <v>1700731.07</v>
      </c>
    </row>
    <row r="12" spans="1:13" ht="12" thickTop="1">
      <c r="A12" s="69"/>
      <c r="B12" s="69"/>
      <c r="C12" s="105" t="s">
        <v>200</v>
      </c>
      <c r="D12" s="69"/>
      <c r="E12" s="70">
        <f>SUM(E2:E11)</f>
        <v>655391</v>
      </c>
      <c r="F12" s="70">
        <f t="shared" ref="F12:G12" si="0">SUM(F2:F11)</f>
        <v>702095</v>
      </c>
      <c r="G12" s="70">
        <f t="shared" si="0"/>
        <v>755245</v>
      </c>
      <c r="H12" s="71">
        <f>SUM(H2:H11)</f>
        <v>42171350.600000009</v>
      </c>
      <c r="I12" s="71">
        <f t="shared" ref="I12:M12" si="1">SUM(I2:I11)</f>
        <v>43843199.479999997</v>
      </c>
      <c r="J12" s="71">
        <f t="shared" si="1"/>
        <v>42211072.640000001</v>
      </c>
      <c r="K12" s="71">
        <f t="shared" si="1"/>
        <v>40639216.950000003</v>
      </c>
      <c r="L12" s="71">
        <f t="shared" si="1"/>
        <v>42176871.019999996</v>
      </c>
      <c r="M12" s="71">
        <f t="shared" si="1"/>
        <v>40636672.910000004</v>
      </c>
    </row>
    <row r="16" spans="1:13" ht="33.75">
      <c r="C16" s="26" t="s">
        <v>233</v>
      </c>
      <c r="D16" s="26" t="s">
        <v>300</v>
      </c>
      <c r="E16" s="26" t="s">
        <v>3</v>
      </c>
      <c r="F16" s="26" t="s">
        <v>4</v>
      </c>
      <c r="G16" s="26" t="s">
        <v>5</v>
      </c>
      <c r="H16" s="26" t="s">
        <v>6</v>
      </c>
      <c r="I16" s="26" t="s">
        <v>7</v>
      </c>
      <c r="J16" s="26" t="s">
        <v>8</v>
      </c>
      <c r="K16" s="26" t="s">
        <v>9</v>
      </c>
      <c r="L16" s="26" t="s">
        <v>10</v>
      </c>
      <c r="M16" s="26" t="s">
        <v>11</v>
      </c>
    </row>
    <row r="17" spans="3:13">
      <c r="C17" s="107" t="s">
        <v>257</v>
      </c>
      <c r="D17" s="98">
        <v>62.14</v>
      </c>
      <c r="E17" s="108">
        <f>SUM(E3:E5)</f>
        <v>143031</v>
      </c>
      <c r="F17" s="108">
        <f t="shared" ref="F17:M17" si="2">SUM(F3:F5)</f>
        <v>147882</v>
      </c>
      <c r="G17" s="108">
        <f t="shared" si="2"/>
        <v>145461</v>
      </c>
      <c r="H17" s="109">
        <f t="shared" si="2"/>
        <v>9177694.0199999996</v>
      </c>
      <c r="I17" s="109">
        <f t="shared" si="2"/>
        <v>9292495.2199999988</v>
      </c>
      <c r="J17" s="109">
        <f t="shared" si="2"/>
        <v>9106935.9199999999</v>
      </c>
      <c r="K17" s="109">
        <f t="shared" si="2"/>
        <v>8881928.9900000002</v>
      </c>
      <c r="L17" s="109">
        <f t="shared" si="2"/>
        <v>8978938.8999999985</v>
      </c>
      <c r="M17" s="109">
        <f t="shared" si="2"/>
        <v>8776065.6799999997</v>
      </c>
    </row>
    <row r="18" spans="3:13">
      <c r="C18" s="107" t="s">
        <v>258</v>
      </c>
      <c r="D18" s="98">
        <v>53.34</v>
      </c>
      <c r="E18" s="108">
        <f>SUM(E8:E10)</f>
        <v>512360</v>
      </c>
      <c r="F18" s="108">
        <f t="shared" ref="F18:M18" si="3">SUM(F8:F10)</f>
        <v>554213</v>
      </c>
      <c r="G18" s="108">
        <f t="shared" si="3"/>
        <v>562401</v>
      </c>
      <c r="H18" s="109">
        <f t="shared" si="3"/>
        <v>32993656.580000002</v>
      </c>
      <c r="I18" s="109">
        <f t="shared" si="3"/>
        <v>34550704.259999998</v>
      </c>
      <c r="J18" s="109">
        <f t="shared" si="3"/>
        <v>30487971.100000001</v>
      </c>
      <c r="K18" s="109">
        <f t="shared" si="3"/>
        <v>31757287.960000001</v>
      </c>
      <c r="L18" s="109">
        <f t="shared" si="3"/>
        <v>33197932.120000001</v>
      </c>
      <c r="M18" s="109">
        <f t="shared" si="3"/>
        <v>29304850.900000002</v>
      </c>
    </row>
    <row r="19" spans="3:13">
      <c r="C19" s="107" t="s">
        <v>259</v>
      </c>
      <c r="D19" s="98">
        <v>71.790000000000006</v>
      </c>
      <c r="E19" s="108">
        <f>E11</f>
        <v>0</v>
      </c>
      <c r="F19" s="108">
        <f t="shared" ref="F19:M19" si="4">F11</f>
        <v>0</v>
      </c>
      <c r="G19" s="108">
        <f t="shared" si="4"/>
        <v>37876</v>
      </c>
      <c r="H19" s="109">
        <f t="shared" si="4"/>
        <v>0</v>
      </c>
      <c r="I19" s="109">
        <f t="shared" si="4"/>
        <v>0</v>
      </c>
      <c r="J19" s="109">
        <f t="shared" si="4"/>
        <v>1729997.11</v>
      </c>
      <c r="K19" s="109">
        <f t="shared" si="4"/>
        <v>0</v>
      </c>
      <c r="L19" s="109">
        <f t="shared" si="4"/>
        <v>0</v>
      </c>
      <c r="M19" s="109">
        <f t="shared" si="4"/>
        <v>1700731.07</v>
      </c>
    </row>
    <row r="20" spans="3:13" ht="12" thickBot="1">
      <c r="C20" s="110" t="s">
        <v>260</v>
      </c>
      <c r="D20" s="111">
        <v>44.54</v>
      </c>
      <c r="E20" s="112">
        <f>SUM(E6:E7)</f>
        <v>0</v>
      </c>
      <c r="F20" s="112">
        <f t="shared" ref="F20:M20" si="5">SUM(F6:F7)</f>
        <v>0</v>
      </c>
      <c r="G20" s="112">
        <f t="shared" si="5"/>
        <v>6442</v>
      </c>
      <c r="H20" s="113">
        <f t="shared" si="5"/>
        <v>0</v>
      </c>
      <c r="I20" s="113">
        <f t="shared" si="5"/>
        <v>0</v>
      </c>
      <c r="J20" s="113">
        <f t="shared" si="5"/>
        <v>288043.87999999995</v>
      </c>
      <c r="K20" s="113">
        <f t="shared" si="5"/>
        <v>0</v>
      </c>
      <c r="L20" s="113">
        <f t="shared" si="5"/>
        <v>0</v>
      </c>
      <c r="M20" s="113">
        <f t="shared" si="5"/>
        <v>271578.06</v>
      </c>
    </row>
    <row r="21" spans="3:13" ht="12" thickTop="1">
      <c r="C21" s="68" t="s">
        <v>262</v>
      </c>
      <c r="D21" s="69"/>
      <c r="E21" s="70">
        <f>SUM(E17:E20)</f>
        <v>655391</v>
      </c>
      <c r="F21" s="70">
        <f t="shared" ref="F21:G21" si="6">SUM(F17:F20)</f>
        <v>702095</v>
      </c>
      <c r="G21" s="70">
        <f t="shared" si="6"/>
        <v>752180</v>
      </c>
      <c r="H21" s="71">
        <f>SUM(H17:H20)</f>
        <v>42171350.600000001</v>
      </c>
      <c r="I21" s="71">
        <f t="shared" ref="I21:M21" si="7">SUM(I17:I20)</f>
        <v>43843199.479999997</v>
      </c>
      <c r="J21" s="71">
        <f t="shared" si="7"/>
        <v>41612948.010000005</v>
      </c>
      <c r="K21" s="71">
        <f t="shared" si="7"/>
        <v>40639216.950000003</v>
      </c>
      <c r="L21" s="71">
        <f t="shared" si="7"/>
        <v>42176871.019999996</v>
      </c>
      <c r="M21" s="71">
        <f t="shared" si="7"/>
        <v>40053225.710000001</v>
      </c>
    </row>
    <row r="22" spans="3:13">
      <c r="C22" s="98" t="s">
        <v>261</v>
      </c>
      <c r="D22" s="98"/>
      <c r="E22" s="93">
        <f>E20/E21</f>
        <v>0</v>
      </c>
      <c r="F22" s="93">
        <f t="shared" ref="F22:M22" si="8">F20/F21</f>
        <v>0</v>
      </c>
      <c r="G22" s="93">
        <f t="shared" si="8"/>
        <v>8.5644393629184506E-3</v>
      </c>
      <c r="H22" s="93">
        <f t="shared" si="8"/>
        <v>0</v>
      </c>
      <c r="I22" s="93">
        <f t="shared" si="8"/>
        <v>0</v>
      </c>
      <c r="J22" s="93">
        <f t="shared" si="8"/>
        <v>6.9219772636819705E-3</v>
      </c>
      <c r="K22" s="93">
        <f t="shared" si="8"/>
        <v>0</v>
      </c>
      <c r="L22" s="93">
        <f t="shared" si="8"/>
        <v>0</v>
      </c>
      <c r="M22" s="93">
        <f t="shared" si="8"/>
        <v>6.7804291710816117E-3</v>
      </c>
    </row>
    <row r="24" spans="3:13">
      <c r="D24" s="106" t="s">
        <v>301</v>
      </c>
    </row>
  </sheetData>
  <pageMargins left="0.7" right="0.7" top="0.75" bottom="0.75" header="0.3" footer="0.3"/>
  <ignoredErrors>
    <ignoredError sqref="A2:A11" numberStoredAsText="1"/>
    <ignoredError sqref="E17:E20 F17:M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topLeftCell="B1" workbookViewId="0">
      <pane ySplit="1095" topLeftCell="A8" activePane="bottomLeft"/>
      <selection activeCell="B1" sqref="B1"/>
      <selection pane="bottomLeft" activeCell="M31" sqref="M31"/>
    </sheetView>
  </sheetViews>
  <sheetFormatPr baseColWidth="10" defaultRowHeight="11.25"/>
  <cols>
    <col min="1" max="1" width="14.1640625" style="64" bestFit="1" customWidth="1"/>
    <col min="2" max="2" width="31.83203125" style="64" bestFit="1" customWidth="1"/>
    <col min="3" max="3" width="48.1640625" style="64" bestFit="1" customWidth="1"/>
    <col min="4" max="4" width="12" style="64"/>
    <col min="5" max="7" width="12" style="72"/>
    <col min="8" max="10" width="16.6640625" style="73" bestFit="1" customWidth="1"/>
    <col min="11" max="13" width="12.6640625" style="73" bestFit="1" customWidth="1"/>
    <col min="14" max="16384" width="12" style="64"/>
  </cols>
  <sheetData>
    <row r="1" spans="1:13" s="60" customFormat="1" ht="45">
      <c r="A1" s="26" t="s">
        <v>0</v>
      </c>
      <c r="B1" s="26" t="s">
        <v>2</v>
      </c>
      <c r="C1" s="26" t="s">
        <v>1</v>
      </c>
      <c r="D1" s="26" t="s">
        <v>72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>
      <c r="A2" s="114" t="s">
        <v>263</v>
      </c>
      <c r="B2" s="114" t="s">
        <v>264</v>
      </c>
      <c r="C2" s="114" t="s">
        <v>265</v>
      </c>
      <c r="D2" s="114" t="s">
        <v>51</v>
      </c>
      <c r="E2" s="115">
        <v>2876</v>
      </c>
      <c r="F2" s="115">
        <v>16762</v>
      </c>
      <c r="G2" s="115">
        <v>22836</v>
      </c>
      <c r="H2" s="116">
        <v>1295040.6000000001</v>
      </c>
      <c r="I2" s="116">
        <v>7503578.2000000002</v>
      </c>
      <c r="J2" s="116">
        <v>10104893.310000001</v>
      </c>
      <c r="K2" s="116">
        <v>1286492.8899999999</v>
      </c>
      <c r="L2" s="116">
        <v>7453882.75</v>
      </c>
      <c r="M2" s="116">
        <v>10048109.09</v>
      </c>
    </row>
    <row r="3" spans="1:13">
      <c r="A3" s="114" t="s">
        <v>266</v>
      </c>
      <c r="B3" s="114" t="s">
        <v>264</v>
      </c>
      <c r="C3" s="114" t="s">
        <v>267</v>
      </c>
      <c r="D3" s="114" t="s">
        <v>51</v>
      </c>
      <c r="E3" s="115">
        <v>67736</v>
      </c>
      <c r="F3" s="115">
        <v>96014</v>
      </c>
      <c r="G3" s="115">
        <v>122278</v>
      </c>
      <c r="H3" s="116">
        <v>6110513.6200000001</v>
      </c>
      <c r="I3" s="116">
        <v>8503826.4600000009</v>
      </c>
      <c r="J3" s="116">
        <v>9940726.3100000005</v>
      </c>
      <c r="K3" s="116">
        <v>6098156.2199999997</v>
      </c>
      <c r="L3" s="116">
        <v>8467910.9100000001</v>
      </c>
      <c r="M3" s="116">
        <v>9904836.9399999995</v>
      </c>
    </row>
    <row r="4" spans="1:13">
      <c r="A4" s="114" t="s">
        <v>268</v>
      </c>
      <c r="B4" s="114" t="s">
        <v>264</v>
      </c>
      <c r="C4" s="114" t="s">
        <v>269</v>
      </c>
      <c r="D4" s="114" t="s">
        <v>51</v>
      </c>
      <c r="E4" s="115">
        <v>132779</v>
      </c>
      <c r="F4" s="115">
        <v>92518</v>
      </c>
      <c r="G4" s="115">
        <v>92550</v>
      </c>
      <c r="H4" s="116">
        <v>12672536.689999999</v>
      </c>
      <c r="I4" s="116">
        <v>8673497.4800000004</v>
      </c>
      <c r="J4" s="116">
        <v>8561559.7599999998</v>
      </c>
      <c r="K4" s="116">
        <v>12630829.41</v>
      </c>
      <c r="L4" s="116">
        <v>8623987.5199999996</v>
      </c>
      <c r="M4" s="116">
        <v>8507587.7599999998</v>
      </c>
    </row>
    <row r="5" spans="1:13">
      <c r="A5" s="114" t="s">
        <v>270</v>
      </c>
      <c r="B5" s="114" t="s">
        <v>264</v>
      </c>
      <c r="C5" s="114" t="s">
        <v>271</v>
      </c>
      <c r="D5" s="114" t="s">
        <v>51</v>
      </c>
      <c r="E5" s="115">
        <v>42097</v>
      </c>
      <c r="F5" s="115">
        <v>35827</v>
      </c>
      <c r="G5" s="115">
        <v>32742</v>
      </c>
      <c r="H5" s="116">
        <v>4017791.89</v>
      </c>
      <c r="I5" s="116">
        <v>3358633.42</v>
      </c>
      <c r="J5" s="116">
        <v>3027100.02</v>
      </c>
      <c r="K5" s="116">
        <v>4013019.89</v>
      </c>
      <c r="L5" s="116">
        <v>3351416.98</v>
      </c>
      <c r="M5" s="116">
        <v>3011706.7</v>
      </c>
    </row>
    <row r="6" spans="1:13">
      <c r="A6" s="114" t="s">
        <v>272</v>
      </c>
      <c r="B6" s="114" t="s">
        <v>264</v>
      </c>
      <c r="C6" s="114" t="s">
        <v>273</v>
      </c>
      <c r="D6" s="114" t="s">
        <v>51</v>
      </c>
      <c r="E6" s="115">
        <v>22624</v>
      </c>
      <c r="F6" s="115">
        <v>19352</v>
      </c>
      <c r="G6" s="115">
        <v>18360</v>
      </c>
      <c r="H6" s="116">
        <v>3397680.51</v>
      </c>
      <c r="I6" s="116">
        <v>2860165.32</v>
      </c>
      <c r="J6" s="116">
        <v>2685771.76</v>
      </c>
      <c r="K6" s="116">
        <v>3370497.93</v>
      </c>
      <c r="L6" s="116">
        <v>2840513.24</v>
      </c>
      <c r="M6" s="116">
        <v>2669398</v>
      </c>
    </row>
    <row r="7" spans="1:13">
      <c r="A7" s="114" t="s">
        <v>274</v>
      </c>
      <c r="B7" s="114" t="s">
        <v>264</v>
      </c>
      <c r="C7" s="114" t="s">
        <v>275</v>
      </c>
      <c r="D7" s="114" t="s">
        <v>51</v>
      </c>
      <c r="E7" s="115">
        <v>365</v>
      </c>
      <c r="F7" s="115">
        <v>1393</v>
      </c>
      <c r="G7" s="115">
        <v>3702</v>
      </c>
      <c r="H7" s="116">
        <v>254097.3</v>
      </c>
      <c r="I7" s="116">
        <v>976392.28</v>
      </c>
      <c r="J7" s="116">
        <v>2565246.87</v>
      </c>
      <c r="K7" s="116">
        <v>252689.82</v>
      </c>
      <c r="L7" s="116">
        <v>965178.04</v>
      </c>
      <c r="M7" s="116">
        <v>2548432.23</v>
      </c>
    </row>
    <row r="8" spans="1:13">
      <c r="A8" s="114" t="s">
        <v>276</v>
      </c>
      <c r="B8" s="114" t="s">
        <v>264</v>
      </c>
      <c r="C8" s="114" t="s">
        <v>277</v>
      </c>
      <c r="D8" s="114" t="s">
        <v>51</v>
      </c>
      <c r="E8" s="115">
        <v>8385</v>
      </c>
      <c r="F8" s="115">
        <v>9451</v>
      </c>
      <c r="G8" s="115">
        <v>18636</v>
      </c>
      <c r="H8" s="116">
        <v>1188825.8999999999</v>
      </c>
      <c r="I8" s="116">
        <v>1318331.19</v>
      </c>
      <c r="J8" s="116">
        <v>2380366.31</v>
      </c>
      <c r="K8" s="116">
        <v>1182445.8</v>
      </c>
      <c r="L8" s="116">
        <v>1310241.93</v>
      </c>
      <c r="M8" s="116">
        <v>2375334.77</v>
      </c>
    </row>
    <row r="9" spans="1:13">
      <c r="A9" s="114" t="s">
        <v>278</v>
      </c>
      <c r="B9" s="114" t="s">
        <v>264</v>
      </c>
      <c r="C9" s="114" t="s">
        <v>279</v>
      </c>
      <c r="D9" s="114" t="s">
        <v>51</v>
      </c>
      <c r="E9" s="115">
        <v>7334</v>
      </c>
      <c r="F9" s="115">
        <v>6321</v>
      </c>
      <c r="G9" s="115">
        <v>4805</v>
      </c>
      <c r="H9" s="116">
        <v>1101420.54</v>
      </c>
      <c r="I9" s="116">
        <v>934215.98</v>
      </c>
      <c r="J9" s="116">
        <v>701540.4</v>
      </c>
      <c r="K9" s="116">
        <v>1095413.3400000001</v>
      </c>
      <c r="L9" s="116">
        <v>930374.22</v>
      </c>
      <c r="M9" s="116">
        <v>700360.56</v>
      </c>
    </row>
    <row r="10" spans="1:13">
      <c r="A10" s="114" t="s">
        <v>280</v>
      </c>
      <c r="B10" s="114" t="s">
        <v>264</v>
      </c>
      <c r="C10" s="114" t="s">
        <v>281</v>
      </c>
      <c r="D10" s="114" t="s">
        <v>51</v>
      </c>
      <c r="E10" s="115">
        <v>1455</v>
      </c>
      <c r="F10" s="115">
        <v>1438</v>
      </c>
      <c r="G10" s="115">
        <v>1943</v>
      </c>
      <c r="H10" s="116">
        <v>66755.399999999994</v>
      </c>
      <c r="I10" s="116">
        <v>64439.68</v>
      </c>
      <c r="J10" s="116">
        <v>80291.199999999997</v>
      </c>
      <c r="K10" s="116">
        <v>66755.399999999994</v>
      </c>
      <c r="L10" s="116">
        <v>64439.68</v>
      </c>
      <c r="M10" s="116">
        <v>80008.259999999995</v>
      </c>
    </row>
    <row r="11" spans="1:13">
      <c r="A11" s="114" t="s">
        <v>282</v>
      </c>
      <c r="B11" s="114" t="s">
        <v>264</v>
      </c>
      <c r="C11" s="114" t="s">
        <v>283</v>
      </c>
      <c r="D11" s="114" t="s">
        <v>51</v>
      </c>
      <c r="E11" s="115">
        <v>2044</v>
      </c>
      <c r="F11" s="115">
        <v>79</v>
      </c>
      <c r="G11" s="115">
        <v>0</v>
      </c>
      <c r="H11" s="116">
        <v>195079.36</v>
      </c>
      <c r="I11" s="116">
        <v>7419.36</v>
      </c>
      <c r="J11" s="116">
        <v>0</v>
      </c>
      <c r="K11" s="116">
        <v>194124.96</v>
      </c>
      <c r="L11" s="116">
        <v>7419.36</v>
      </c>
      <c r="M11" s="116">
        <v>0</v>
      </c>
    </row>
    <row r="12" spans="1:13" ht="22.5">
      <c r="A12" s="114" t="s">
        <v>284</v>
      </c>
      <c r="B12" s="114" t="s">
        <v>264</v>
      </c>
      <c r="C12" s="114" t="s">
        <v>285</v>
      </c>
      <c r="D12" s="114" t="s">
        <v>50</v>
      </c>
      <c r="E12" s="115">
        <v>66421</v>
      </c>
      <c r="F12" s="115">
        <v>60002</v>
      </c>
      <c r="G12" s="115">
        <v>55974</v>
      </c>
      <c r="H12" s="116">
        <v>6863164.1799999997</v>
      </c>
      <c r="I12" s="116">
        <v>6098863.5</v>
      </c>
      <c r="J12" s="116">
        <v>5710507.2000000002</v>
      </c>
      <c r="K12" s="116">
        <v>6828759.8899999997</v>
      </c>
      <c r="L12" s="116">
        <v>6087076.4100000001</v>
      </c>
      <c r="M12" s="116">
        <v>5682369.0700000003</v>
      </c>
    </row>
    <row r="13" spans="1:13" ht="22.5">
      <c r="A13" s="114" t="s">
        <v>286</v>
      </c>
      <c r="B13" s="114" t="s">
        <v>264</v>
      </c>
      <c r="C13" s="114" t="s">
        <v>287</v>
      </c>
      <c r="D13" s="114" t="s">
        <v>50</v>
      </c>
      <c r="E13" s="115">
        <v>16837</v>
      </c>
      <c r="F13" s="115">
        <v>16670</v>
      </c>
      <c r="G13" s="115">
        <v>14357</v>
      </c>
      <c r="H13" s="116">
        <v>2758508.62</v>
      </c>
      <c r="I13" s="116">
        <v>2673067.96</v>
      </c>
      <c r="J13" s="116">
        <v>2281137.44</v>
      </c>
      <c r="K13" s="116">
        <v>2741984.37</v>
      </c>
      <c r="L13" s="116">
        <v>2660696.46</v>
      </c>
      <c r="M13" s="116">
        <v>2277239.0299999998</v>
      </c>
    </row>
    <row r="14" spans="1:13">
      <c r="A14" s="114" t="s">
        <v>288</v>
      </c>
      <c r="B14" s="114" t="s">
        <v>289</v>
      </c>
      <c r="C14" s="114" t="s">
        <v>290</v>
      </c>
      <c r="D14" s="114" t="s">
        <v>49</v>
      </c>
      <c r="E14" s="115">
        <v>500635</v>
      </c>
      <c r="F14" s="115">
        <v>504765</v>
      </c>
      <c r="G14" s="115">
        <v>480177</v>
      </c>
      <c r="H14" s="116">
        <v>49660850.329999998</v>
      </c>
      <c r="I14" s="116">
        <v>49159670.719999999</v>
      </c>
      <c r="J14" s="116">
        <v>46624147.369999997</v>
      </c>
      <c r="K14" s="116">
        <v>49499042.420000002</v>
      </c>
      <c r="L14" s="116">
        <v>49012537.829999998</v>
      </c>
      <c r="M14" s="116">
        <v>46438576.359999999</v>
      </c>
    </row>
    <row r="15" spans="1:13">
      <c r="A15" s="114" t="s">
        <v>291</v>
      </c>
      <c r="B15" s="114" t="s">
        <v>289</v>
      </c>
      <c r="C15" s="114" t="s">
        <v>292</v>
      </c>
      <c r="D15" s="114" t="s">
        <v>49</v>
      </c>
      <c r="E15" s="115">
        <v>21938</v>
      </c>
      <c r="F15" s="115">
        <v>20922</v>
      </c>
      <c r="G15" s="115">
        <v>18472</v>
      </c>
      <c r="H15" s="116">
        <v>1134981.98</v>
      </c>
      <c r="I15" s="116">
        <v>1057930.74</v>
      </c>
      <c r="J15" s="116">
        <v>928663.6</v>
      </c>
      <c r="K15" s="116">
        <v>1131724.25</v>
      </c>
      <c r="L15" s="116">
        <v>1056464.79</v>
      </c>
      <c r="M15" s="116">
        <v>926351.18</v>
      </c>
    </row>
    <row r="16" spans="1:13">
      <c r="A16" s="114" t="s">
        <v>293</v>
      </c>
      <c r="B16" s="114" t="s">
        <v>289</v>
      </c>
      <c r="C16" s="114" t="s">
        <v>294</v>
      </c>
      <c r="D16" s="114" t="s">
        <v>49</v>
      </c>
      <c r="E16" s="115">
        <v>0</v>
      </c>
      <c r="F16" s="115">
        <v>0</v>
      </c>
      <c r="G16" s="115">
        <v>174</v>
      </c>
      <c r="H16" s="116">
        <v>0</v>
      </c>
      <c r="I16" s="116">
        <v>0</v>
      </c>
      <c r="J16" s="116">
        <v>16072.38</v>
      </c>
      <c r="K16" s="116">
        <v>0</v>
      </c>
      <c r="L16" s="116">
        <v>0</v>
      </c>
      <c r="M16" s="116">
        <v>16072.38</v>
      </c>
    </row>
    <row r="17" spans="1:13">
      <c r="A17" s="114" t="s">
        <v>295</v>
      </c>
      <c r="B17" s="114" t="s">
        <v>289</v>
      </c>
      <c r="C17" s="114" t="s">
        <v>296</v>
      </c>
      <c r="D17" s="114" t="s">
        <v>49</v>
      </c>
      <c r="E17" s="115">
        <v>176</v>
      </c>
      <c r="F17" s="115">
        <v>0</v>
      </c>
      <c r="G17" s="115">
        <v>0</v>
      </c>
      <c r="H17" s="116">
        <v>16607.36</v>
      </c>
      <c r="I17" s="116">
        <v>0</v>
      </c>
      <c r="J17" s="116">
        <v>0</v>
      </c>
      <c r="K17" s="116">
        <v>16607.36</v>
      </c>
      <c r="L17" s="116">
        <v>0</v>
      </c>
      <c r="M17" s="116">
        <v>0</v>
      </c>
    </row>
    <row r="18" spans="1:13" ht="12" thickBot="1">
      <c r="A18" s="117" t="s">
        <v>297</v>
      </c>
      <c r="B18" s="117" t="s">
        <v>298</v>
      </c>
      <c r="C18" s="117" t="s">
        <v>299</v>
      </c>
      <c r="D18" s="117" t="s">
        <v>49</v>
      </c>
      <c r="E18" s="118">
        <v>112901</v>
      </c>
      <c r="F18" s="118">
        <v>115283</v>
      </c>
      <c r="G18" s="118">
        <v>114750</v>
      </c>
      <c r="H18" s="119">
        <v>111539987.89</v>
      </c>
      <c r="I18" s="119">
        <v>113560532.40000001</v>
      </c>
      <c r="J18" s="119">
        <v>112956332.83</v>
      </c>
      <c r="K18" s="119">
        <v>111141421.89</v>
      </c>
      <c r="L18" s="119">
        <v>113157601.73</v>
      </c>
      <c r="M18" s="119">
        <v>112419876.83</v>
      </c>
    </row>
    <row r="19" spans="1:13" ht="12" thickTop="1">
      <c r="A19" s="69"/>
      <c r="B19" s="69"/>
      <c r="C19" s="68" t="s">
        <v>200</v>
      </c>
      <c r="D19" s="69"/>
      <c r="E19" s="70">
        <f>SUM(E2:E18)</f>
        <v>1006603</v>
      </c>
      <c r="F19" s="70">
        <f t="shared" ref="F19:G19" si="0">SUM(F2:F18)</f>
        <v>996797</v>
      </c>
      <c r="G19" s="70">
        <f t="shared" si="0"/>
        <v>1001756</v>
      </c>
      <c r="H19" s="71">
        <f>SUM(H2:H18)</f>
        <v>202273842.17000002</v>
      </c>
      <c r="I19" s="71">
        <f t="shared" ref="I19:M19" si="1">SUM(I2:I18)</f>
        <v>206750564.69</v>
      </c>
      <c r="J19" s="71">
        <f t="shared" si="1"/>
        <v>208564356.75999999</v>
      </c>
      <c r="K19" s="71">
        <f t="shared" si="1"/>
        <v>201549965.84</v>
      </c>
      <c r="L19" s="71">
        <f t="shared" si="1"/>
        <v>205989741.84999999</v>
      </c>
      <c r="M19" s="71">
        <f t="shared" si="1"/>
        <v>207606259.16</v>
      </c>
    </row>
    <row r="22" spans="1:13" ht="45">
      <c r="C22" s="26" t="s">
        <v>302</v>
      </c>
      <c r="D22" s="26" t="s">
        <v>300</v>
      </c>
      <c r="E22" s="26" t="s">
        <v>3</v>
      </c>
      <c r="F22" s="26" t="s">
        <v>4</v>
      </c>
      <c r="G22" s="26" t="s">
        <v>5</v>
      </c>
      <c r="H22" s="26" t="s">
        <v>6</v>
      </c>
      <c r="I22" s="26" t="s">
        <v>7</v>
      </c>
      <c r="J22" s="26" t="s">
        <v>8</v>
      </c>
      <c r="K22" s="26" t="s">
        <v>9</v>
      </c>
      <c r="L22" s="26" t="s">
        <v>10</v>
      </c>
      <c r="M22" s="26" t="s">
        <v>11</v>
      </c>
    </row>
    <row r="23" spans="1:13">
      <c r="C23" s="107" t="s">
        <v>303</v>
      </c>
      <c r="D23" s="124">
        <v>406.91</v>
      </c>
      <c r="E23" s="108">
        <f>SUM(E12:E13)</f>
        <v>83258</v>
      </c>
      <c r="F23" s="108">
        <f t="shared" ref="F23:M23" si="2">SUM(F12:F13)</f>
        <v>76672</v>
      </c>
      <c r="G23" s="108">
        <f t="shared" si="2"/>
        <v>70331</v>
      </c>
      <c r="H23" s="109">
        <f t="shared" si="2"/>
        <v>9621672.8000000007</v>
      </c>
      <c r="I23" s="109">
        <f t="shared" si="2"/>
        <v>8771931.4600000009</v>
      </c>
      <c r="J23" s="109">
        <f t="shared" si="2"/>
        <v>7991644.6400000006</v>
      </c>
      <c r="K23" s="109">
        <f t="shared" si="2"/>
        <v>9570744.2599999998</v>
      </c>
      <c r="L23" s="109">
        <f t="shared" si="2"/>
        <v>8747772.870000001</v>
      </c>
      <c r="M23" s="109">
        <f t="shared" si="2"/>
        <v>7959608.0999999996</v>
      </c>
    </row>
    <row r="24" spans="1:13">
      <c r="C24" s="107" t="s">
        <v>304</v>
      </c>
      <c r="D24" s="121">
        <v>359.86</v>
      </c>
      <c r="E24" s="108">
        <f>E2+E4+E6+E7</f>
        <v>158644</v>
      </c>
      <c r="F24" s="108">
        <f t="shared" ref="F24:M24" si="3">F2+F4+F6+F7</f>
        <v>130025</v>
      </c>
      <c r="G24" s="108">
        <f t="shared" si="3"/>
        <v>137448</v>
      </c>
      <c r="H24" s="109">
        <f t="shared" si="3"/>
        <v>17619355.099999998</v>
      </c>
      <c r="I24" s="109">
        <f t="shared" si="3"/>
        <v>20013633.280000001</v>
      </c>
      <c r="J24" s="109">
        <f t="shared" si="3"/>
        <v>23917471.699999999</v>
      </c>
      <c r="K24" s="109">
        <f t="shared" si="3"/>
        <v>17540510.050000001</v>
      </c>
      <c r="L24" s="109">
        <f t="shared" si="3"/>
        <v>19883561.549999997</v>
      </c>
      <c r="M24" s="109">
        <f t="shared" si="3"/>
        <v>23773527.080000002</v>
      </c>
    </row>
    <row r="25" spans="1:13">
      <c r="C25" s="107" t="s">
        <v>305</v>
      </c>
      <c r="D25" s="121">
        <f>75.55*5</f>
        <v>377.75</v>
      </c>
      <c r="E25" s="108">
        <f>E3+E8+E10</f>
        <v>77576</v>
      </c>
      <c r="F25" s="108">
        <f t="shared" ref="F25:M25" si="4">F3+F8+F10</f>
        <v>106903</v>
      </c>
      <c r="G25" s="108">
        <f t="shared" si="4"/>
        <v>142857</v>
      </c>
      <c r="H25" s="109">
        <f t="shared" si="4"/>
        <v>7366094.9199999999</v>
      </c>
      <c r="I25" s="109">
        <f t="shared" si="4"/>
        <v>9886597.3300000001</v>
      </c>
      <c r="J25" s="109">
        <f t="shared" si="4"/>
        <v>12401383.82</v>
      </c>
      <c r="K25" s="109">
        <f t="shared" si="4"/>
        <v>7347357.4199999999</v>
      </c>
      <c r="L25" s="109">
        <f t="shared" si="4"/>
        <v>9842592.5199999996</v>
      </c>
      <c r="M25" s="109">
        <f t="shared" si="4"/>
        <v>12360179.969999999</v>
      </c>
    </row>
    <row r="26" spans="1:13">
      <c r="C26" s="107" t="s">
        <v>306</v>
      </c>
      <c r="D26" s="121">
        <v>359.86</v>
      </c>
      <c r="E26" s="108">
        <f>E5+E9</f>
        <v>49431</v>
      </c>
      <c r="F26" s="108">
        <f t="shared" ref="F26:M26" si="5">F5+F9</f>
        <v>42148</v>
      </c>
      <c r="G26" s="108">
        <f t="shared" si="5"/>
        <v>37547</v>
      </c>
      <c r="H26" s="109">
        <f t="shared" si="5"/>
        <v>5119212.43</v>
      </c>
      <c r="I26" s="109">
        <f t="shared" si="5"/>
        <v>4292849.4000000004</v>
      </c>
      <c r="J26" s="109">
        <f t="shared" si="5"/>
        <v>3728640.42</v>
      </c>
      <c r="K26" s="109">
        <f t="shared" si="5"/>
        <v>5108433.2300000004</v>
      </c>
      <c r="L26" s="109">
        <f t="shared" si="5"/>
        <v>4281791.2</v>
      </c>
      <c r="M26" s="109">
        <f t="shared" si="5"/>
        <v>3712067.2600000002</v>
      </c>
    </row>
    <row r="27" spans="1:13" ht="12" thickBot="1">
      <c r="C27" s="110" t="s">
        <v>307</v>
      </c>
      <c r="D27" s="123">
        <f>75.55*5</f>
        <v>377.75</v>
      </c>
      <c r="E27" s="112">
        <f>E11</f>
        <v>2044</v>
      </c>
      <c r="F27" s="112">
        <f t="shared" ref="F27:M27" si="6">F11</f>
        <v>79</v>
      </c>
      <c r="G27" s="112">
        <f t="shared" si="6"/>
        <v>0</v>
      </c>
      <c r="H27" s="113">
        <f t="shared" si="6"/>
        <v>195079.36</v>
      </c>
      <c r="I27" s="113">
        <f t="shared" si="6"/>
        <v>7419.36</v>
      </c>
      <c r="J27" s="113">
        <f t="shared" si="6"/>
        <v>0</v>
      </c>
      <c r="K27" s="113">
        <f t="shared" si="6"/>
        <v>194124.96</v>
      </c>
      <c r="L27" s="113">
        <f t="shared" si="6"/>
        <v>7419.36</v>
      </c>
      <c r="M27" s="113">
        <f t="shared" si="6"/>
        <v>0</v>
      </c>
    </row>
    <row r="28" spans="1:13" ht="12" thickTop="1">
      <c r="C28" s="68" t="s">
        <v>309</v>
      </c>
      <c r="D28" s="122"/>
      <c r="E28" s="70">
        <f>SUM(E23:E27)</f>
        <v>370953</v>
      </c>
      <c r="F28" s="70">
        <f t="shared" ref="F28:G28" si="7">SUM(F23:F27)</f>
        <v>355827</v>
      </c>
      <c r="G28" s="70">
        <f t="shared" si="7"/>
        <v>388183</v>
      </c>
      <c r="H28" s="71">
        <f>SUM(H23:H27)</f>
        <v>39921414.609999999</v>
      </c>
      <c r="I28" s="71">
        <f t="shared" ref="I28:M28" si="8">SUM(I23:I27)</f>
        <v>42972430.829999998</v>
      </c>
      <c r="J28" s="71">
        <f t="shared" si="8"/>
        <v>48039140.579999998</v>
      </c>
      <c r="K28" s="71">
        <f t="shared" si="8"/>
        <v>39761169.920000009</v>
      </c>
      <c r="L28" s="71">
        <f t="shared" si="8"/>
        <v>42763137.5</v>
      </c>
      <c r="M28" s="71">
        <f t="shared" si="8"/>
        <v>47805382.409999996</v>
      </c>
    </row>
    <row r="29" spans="1:13">
      <c r="C29" s="98" t="s">
        <v>310</v>
      </c>
      <c r="D29" s="124"/>
      <c r="E29" s="93">
        <f>SUM(E24:E27)/E28</f>
        <v>0.77555647211371792</v>
      </c>
      <c r="F29" s="93">
        <f t="shared" ref="F29:M29" si="9">SUM(F24:F27)/F28</f>
        <v>0.78452450207544677</v>
      </c>
      <c r="G29" s="93">
        <f t="shared" si="9"/>
        <v>0.81881998954101542</v>
      </c>
      <c r="H29" s="93">
        <f t="shared" si="9"/>
        <v>0.75898467291312244</v>
      </c>
      <c r="I29" s="93">
        <f t="shared" si="9"/>
        <v>0.79587071779341556</v>
      </c>
      <c r="J29" s="93">
        <f t="shared" si="9"/>
        <v>0.83364305556858487</v>
      </c>
      <c r="K29" s="93">
        <f t="shared" si="9"/>
        <v>0.75929419885641014</v>
      </c>
      <c r="L29" s="93">
        <f t="shared" si="9"/>
        <v>0.79543659840206993</v>
      </c>
      <c r="M29" s="93">
        <f t="shared" si="9"/>
        <v>0.83349975047297187</v>
      </c>
    </row>
    <row r="30" spans="1:13">
      <c r="D30" s="120"/>
    </row>
    <row r="31" spans="1:13">
      <c r="C31" s="106" t="s">
        <v>308</v>
      </c>
      <c r="D31" s="120"/>
    </row>
  </sheetData>
  <pageMargins left="0.7" right="0.7" top="0.75" bottom="0.75" header="0.3" footer="0.3"/>
  <ignoredErrors>
    <ignoredError sqref="A2:A20" numberStoredAsText="1"/>
    <ignoredError sqref="E23 F23:M2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9FD3BB943054295B3E1CE82E63B71" ma:contentTypeVersion="2" ma:contentTypeDescription="Crée un document." ma:contentTypeScope="" ma:versionID="ff52ed39b83b317bbea0edf4c905bc41">
  <xsd:schema xmlns:xsd="http://www.w3.org/2001/XMLSchema" xmlns:xs="http://www.w3.org/2001/XMLSchema" xmlns:p="http://schemas.microsoft.com/office/2006/metadata/properties" xmlns:ns2="0c956ac3-3f2d-4eaf-bfd8-aab632e83a4f" targetNamespace="http://schemas.microsoft.com/office/2006/metadata/properties" ma:root="true" ma:fieldsID="ac70a2e33a3dd538a8e046187847f4e5" ns2:_="">
    <xsd:import namespace="0c956ac3-3f2d-4eaf-bfd8-aab632e83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6ac3-3f2d-4eaf-bfd8-aab632e83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C2C55D-7E1D-44E0-A919-21E0B613940A}"/>
</file>

<file path=customXml/itemProps2.xml><?xml version="1.0" encoding="utf-8"?>
<ds:datastoreItem xmlns:ds="http://schemas.openxmlformats.org/officeDocument/2006/customXml" ds:itemID="{0AE9DFB4-10AF-40F2-A5D2-210727A54035}"/>
</file>

<file path=customXml/itemProps3.xml><?xml version="1.0" encoding="utf-8"?>
<ds:datastoreItem xmlns:ds="http://schemas.openxmlformats.org/officeDocument/2006/customXml" ds:itemID="{B7861851-5465-491E-B3F0-1E129C3E6C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2</vt:i4>
      </vt:variant>
    </vt:vector>
  </HeadingPairs>
  <TitlesOfParts>
    <vt:vector size="7" baseType="lpstr">
      <vt:lpstr>Anti-TNF-alpha</vt:lpstr>
      <vt:lpstr>DMARDs conventionnels</vt:lpstr>
      <vt:lpstr>EPO</vt:lpstr>
      <vt:lpstr>Insuline glargine</vt:lpstr>
      <vt:lpstr>G-CSF</vt:lpstr>
      <vt:lpstr>Anti-TNF-alpha graph</vt:lpstr>
      <vt:lpstr>DMARDs conventionnels Graph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fpesty</dc:creator>
  <cp:lastModifiedBy>fpesty</cp:lastModifiedBy>
  <dcterms:created xsi:type="dcterms:W3CDTF">2017-07-11T12:02:36Z</dcterms:created>
  <dcterms:modified xsi:type="dcterms:W3CDTF">2017-07-12T16:45:43Z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0x0101001159FD3BB943054295B3E1CE82E63B71</vt:lpwstr>
  </property>
</Properties>
</file>